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na.droppova\Desktop\garážové dvere\"/>
    </mc:Choice>
  </mc:AlternateContent>
  <bookViews>
    <workbookView xWindow="0" yWindow="0" windowWidth="28800" windowHeight="12300" activeTab="1"/>
  </bookViews>
  <sheets>
    <sheet name="Rekapitulácia stavby" sheetId="1" r:id="rId1"/>
    <sheet name="SO 01 - Stavebné práce" sheetId="2" r:id="rId2"/>
  </sheets>
  <definedNames>
    <definedName name="_xlnm._FilterDatabase" localSheetId="1" hidden="1">'SO 01 - Stavebné práce'!$C$126:$K$179</definedName>
    <definedName name="_xlnm.Print_Titles" localSheetId="0">'Rekapitulácia stavby'!$92:$92</definedName>
    <definedName name="_xlnm.Print_Titles" localSheetId="1">'SO 01 - Stavebné práce'!$126:$126</definedName>
    <definedName name="_xlnm.Print_Area" localSheetId="0">'Rekapitulácia stavby'!$D$4:$AO$76,'Rekapitulácia stavby'!$C$82:$AQ$96</definedName>
    <definedName name="_xlnm.Print_Area" localSheetId="1">'SO 01 - Stavebné práce'!$C$4:$J$76,'SO 01 - Stavebné práce'!$C$82:$J$108,'SO 01 - Stavebné práce'!$C$114:$K$179</definedName>
  </definedNames>
  <calcPr calcId="152511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179" i="2"/>
  <c r="BH179" i="2"/>
  <c r="BG179" i="2"/>
  <c r="BE179" i="2"/>
  <c r="T179" i="2"/>
  <c r="R179" i="2"/>
  <c r="P179" i="2"/>
  <c r="BK179" i="2"/>
  <c r="J179" i="2"/>
  <c r="BF179" i="2" s="1"/>
  <c r="BI178" i="2"/>
  <c r="BH178" i="2"/>
  <c r="BG178" i="2"/>
  <c r="BE178" i="2"/>
  <c r="T178" i="2"/>
  <c r="T177" i="2"/>
  <c r="R178" i="2"/>
  <c r="R177" i="2" s="1"/>
  <c r="P178" i="2"/>
  <c r="P177" i="2"/>
  <c r="BK178" i="2"/>
  <c r="J178" i="2"/>
  <c r="BF178" i="2" s="1"/>
  <c r="BI176" i="2"/>
  <c r="BH176" i="2"/>
  <c r="BG176" i="2"/>
  <c r="BE176" i="2"/>
  <c r="T176" i="2"/>
  <c r="R176" i="2"/>
  <c r="P176" i="2"/>
  <c r="BK176" i="2"/>
  <c r="J176" i="2"/>
  <c r="BF176" i="2" s="1"/>
  <c r="BI175" i="2"/>
  <c r="BH175" i="2"/>
  <c r="BG175" i="2"/>
  <c r="BE175" i="2"/>
  <c r="T175" i="2"/>
  <c r="T174" i="2"/>
  <c r="R175" i="2"/>
  <c r="R174" i="2"/>
  <c r="P175" i="2"/>
  <c r="P174" i="2"/>
  <c r="BK175" i="2"/>
  <c r="J175" i="2"/>
  <c r="BF175" i="2" s="1"/>
  <c r="BI173" i="2"/>
  <c r="BH173" i="2"/>
  <c r="BG173" i="2"/>
  <c r="BE173" i="2"/>
  <c r="T173" i="2"/>
  <c r="R173" i="2"/>
  <c r="R170" i="2" s="1"/>
  <c r="P173" i="2"/>
  <c r="BK173" i="2"/>
  <c r="J173" i="2"/>
  <c r="BF173" i="2" s="1"/>
  <c r="BI172" i="2"/>
  <c r="BH172" i="2"/>
  <c r="BG172" i="2"/>
  <c r="BE172" i="2"/>
  <c r="T172" i="2"/>
  <c r="R172" i="2"/>
  <c r="P172" i="2"/>
  <c r="BK172" i="2"/>
  <c r="J172" i="2"/>
  <c r="BF172" i="2" s="1"/>
  <c r="BI171" i="2"/>
  <c r="BH171" i="2"/>
  <c r="BG171" i="2"/>
  <c r="BE171" i="2"/>
  <c r="T171" i="2"/>
  <c r="T170" i="2"/>
  <c r="T154" i="2" s="1"/>
  <c r="R171" i="2"/>
  <c r="P171" i="2"/>
  <c r="P170" i="2"/>
  <c r="BK171" i="2"/>
  <c r="J171" i="2"/>
  <c r="BF171" i="2" s="1"/>
  <c r="BI169" i="2"/>
  <c r="BH169" i="2"/>
  <c r="BG169" i="2"/>
  <c r="BE169" i="2"/>
  <c r="T169" i="2"/>
  <c r="R169" i="2"/>
  <c r="P169" i="2"/>
  <c r="BK169" i="2"/>
  <c r="J169" i="2"/>
  <c r="BF169" i="2"/>
  <c r="BI168" i="2"/>
  <c r="BH168" i="2"/>
  <c r="BG168" i="2"/>
  <c r="BE168" i="2"/>
  <c r="T168" i="2"/>
  <c r="R168" i="2"/>
  <c r="P168" i="2"/>
  <c r="BK168" i="2"/>
  <c r="J168" i="2"/>
  <c r="BF168" i="2"/>
  <c r="BI167" i="2"/>
  <c r="BH167" i="2"/>
  <c r="BG167" i="2"/>
  <c r="BE167" i="2"/>
  <c r="T167" i="2"/>
  <c r="R167" i="2"/>
  <c r="P167" i="2"/>
  <c r="BK167" i="2"/>
  <c r="J167" i="2"/>
  <c r="BF167" i="2"/>
  <c r="BI166" i="2"/>
  <c r="BH166" i="2"/>
  <c r="BG166" i="2"/>
  <c r="BE166" i="2"/>
  <c r="T166" i="2"/>
  <c r="R166" i="2"/>
  <c r="P166" i="2"/>
  <c r="BK166" i="2"/>
  <c r="BK159" i="2" s="1"/>
  <c r="J159" i="2" s="1"/>
  <c r="J104" i="2" s="1"/>
  <c r="J166" i="2"/>
  <c r="BF166" i="2" s="1"/>
  <c r="BI165" i="2"/>
  <c r="BH165" i="2"/>
  <c r="BG165" i="2"/>
  <c r="BE165" i="2"/>
  <c r="T165" i="2"/>
  <c r="R165" i="2"/>
  <c r="P165" i="2"/>
  <c r="BK165" i="2"/>
  <c r="J165" i="2"/>
  <c r="BF165" i="2"/>
  <c r="BI164" i="2"/>
  <c r="BH164" i="2"/>
  <c r="BG164" i="2"/>
  <c r="BE164" i="2"/>
  <c r="T164" i="2"/>
  <c r="R164" i="2"/>
  <c r="P164" i="2"/>
  <c r="BK164" i="2"/>
  <c r="J164" i="2"/>
  <c r="BF164" i="2" s="1"/>
  <c r="BI163" i="2"/>
  <c r="BH163" i="2"/>
  <c r="BG163" i="2"/>
  <c r="BE163" i="2"/>
  <c r="T163" i="2"/>
  <c r="R163" i="2"/>
  <c r="P163" i="2"/>
  <c r="BK163" i="2"/>
  <c r="J163" i="2"/>
  <c r="BF163" i="2"/>
  <c r="BI162" i="2"/>
  <c r="BH162" i="2"/>
  <c r="BG162" i="2"/>
  <c r="BE162" i="2"/>
  <c r="T162" i="2"/>
  <c r="R162" i="2"/>
  <c r="P162" i="2"/>
  <c r="BK162" i="2"/>
  <c r="J162" i="2"/>
  <c r="BF162" i="2"/>
  <c r="BI161" i="2"/>
  <c r="BH161" i="2"/>
  <c r="BG161" i="2"/>
  <c r="BE161" i="2"/>
  <c r="T161" i="2"/>
  <c r="R161" i="2"/>
  <c r="P161" i="2"/>
  <c r="BK161" i="2"/>
  <c r="J161" i="2"/>
  <c r="BF161" i="2"/>
  <c r="BI160" i="2"/>
  <c r="BH160" i="2"/>
  <c r="BG160" i="2"/>
  <c r="BE160" i="2"/>
  <c r="T160" i="2"/>
  <c r="T159" i="2"/>
  <c r="R160" i="2"/>
  <c r="R159" i="2"/>
  <c r="P160" i="2"/>
  <c r="P159" i="2"/>
  <c r="BK160" i="2"/>
  <c r="J160" i="2"/>
  <c r="BF160" i="2" s="1"/>
  <c r="BI158" i="2"/>
  <c r="BH158" i="2"/>
  <c r="BG158" i="2"/>
  <c r="BE158" i="2"/>
  <c r="T158" i="2"/>
  <c r="R158" i="2"/>
  <c r="P158" i="2"/>
  <c r="BK158" i="2"/>
  <c r="J158" i="2"/>
  <c r="BF158" i="2"/>
  <c r="BI157" i="2"/>
  <c r="BH157" i="2"/>
  <c r="BG157" i="2"/>
  <c r="BE157" i="2"/>
  <c r="T157" i="2"/>
  <c r="R157" i="2"/>
  <c r="P157" i="2"/>
  <c r="BK157" i="2"/>
  <c r="J157" i="2"/>
  <c r="BF157" i="2" s="1"/>
  <c r="BI156" i="2"/>
  <c r="BH156" i="2"/>
  <c r="BG156" i="2"/>
  <c r="BE156" i="2"/>
  <c r="T156" i="2"/>
  <c r="T155" i="2"/>
  <c r="R156" i="2"/>
  <c r="R155" i="2" s="1"/>
  <c r="P156" i="2"/>
  <c r="P155" i="2"/>
  <c r="P154" i="2" s="1"/>
  <c r="BK156" i="2"/>
  <c r="J156" i="2"/>
  <c r="BF156" i="2" s="1"/>
  <c r="BI153" i="2"/>
  <c r="BH153" i="2"/>
  <c r="BG153" i="2"/>
  <c r="BE153" i="2"/>
  <c r="T153" i="2"/>
  <c r="T152" i="2"/>
  <c r="R153" i="2"/>
  <c r="R152" i="2"/>
  <c r="P153" i="2"/>
  <c r="P152" i="2"/>
  <c r="BK153" i="2"/>
  <c r="BK152" i="2" s="1"/>
  <c r="J152" i="2" s="1"/>
  <c r="J101" i="2" s="1"/>
  <c r="J153" i="2"/>
  <c r="BF153" i="2" s="1"/>
  <c r="BI151" i="2"/>
  <c r="BH151" i="2"/>
  <c r="BG151" i="2"/>
  <c r="BE151" i="2"/>
  <c r="T151" i="2"/>
  <c r="R151" i="2"/>
  <c r="P151" i="2"/>
  <c r="BK151" i="2"/>
  <c r="J151" i="2"/>
  <c r="BF151" i="2"/>
  <c r="BI150" i="2"/>
  <c r="BH150" i="2"/>
  <c r="BG150" i="2"/>
  <c r="BE150" i="2"/>
  <c r="T150" i="2"/>
  <c r="R150" i="2"/>
  <c r="P150" i="2"/>
  <c r="BK150" i="2"/>
  <c r="J150" i="2"/>
  <c r="BF150" i="2" s="1"/>
  <c r="BI149" i="2"/>
  <c r="BH149" i="2"/>
  <c r="BG149" i="2"/>
  <c r="BE149" i="2"/>
  <c r="T149" i="2"/>
  <c r="R149" i="2"/>
  <c r="P149" i="2"/>
  <c r="BK149" i="2"/>
  <c r="J149" i="2"/>
  <c r="BF149" i="2"/>
  <c r="BI148" i="2"/>
  <c r="BH148" i="2"/>
  <c r="BG148" i="2"/>
  <c r="BE148" i="2"/>
  <c r="T148" i="2"/>
  <c r="R148" i="2"/>
  <c r="P148" i="2"/>
  <c r="BK148" i="2"/>
  <c r="J148" i="2"/>
  <c r="BF148" i="2"/>
  <c r="BI147" i="2"/>
  <c r="BH147" i="2"/>
  <c r="BG147" i="2"/>
  <c r="BE147" i="2"/>
  <c r="T147" i="2"/>
  <c r="R147" i="2"/>
  <c r="P147" i="2"/>
  <c r="BK147" i="2"/>
  <c r="J147" i="2"/>
  <c r="BF147" i="2" s="1"/>
  <c r="BI146" i="2"/>
  <c r="BH146" i="2"/>
  <c r="BG146" i="2"/>
  <c r="BE146" i="2"/>
  <c r="T146" i="2"/>
  <c r="R146" i="2"/>
  <c r="P146" i="2"/>
  <c r="BK146" i="2"/>
  <c r="J146" i="2"/>
  <c r="BF146" i="2" s="1"/>
  <c r="BI145" i="2"/>
  <c r="BH145" i="2"/>
  <c r="BG145" i="2"/>
  <c r="BE145" i="2"/>
  <c r="T145" i="2"/>
  <c r="R145" i="2"/>
  <c r="P145" i="2"/>
  <c r="BK145" i="2"/>
  <c r="J145" i="2"/>
  <c r="BF145" i="2"/>
  <c r="BI144" i="2"/>
  <c r="BH144" i="2"/>
  <c r="BG144" i="2"/>
  <c r="BE144" i="2"/>
  <c r="T144" i="2"/>
  <c r="R144" i="2"/>
  <c r="P144" i="2"/>
  <c r="BK144" i="2"/>
  <c r="J144" i="2"/>
  <c r="BF144" i="2" s="1"/>
  <c r="BI143" i="2"/>
  <c r="BH143" i="2"/>
  <c r="BG143" i="2"/>
  <c r="BE143" i="2"/>
  <c r="T143" i="2"/>
  <c r="R143" i="2"/>
  <c r="R140" i="2" s="1"/>
  <c r="P143" i="2"/>
  <c r="BK143" i="2"/>
  <c r="J143" i="2"/>
  <c r="BF143" i="2"/>
  <c r="BI142" i="2"/>
  <c r="BH142" i="2"/>
  <c r="BG142" i="2"/>
  <c r="BE142" i="2"/>
  <c r="T142" i="2"/>
  <c r="R142" i="2"/>
  <c r="P142" i="2"/>
  <c r="BK142" i="2"/>
  <c r="J142" i="2"/>
  <c r="BF142" i="2" s="1"/>
  <c r="BI141" i="2"/>
  <c r="BH141" i="2"/>
  <c r="BG141" i="2"/>
  <c r="BE141" i="2"/>
  <c r="T141" i="2"/>
  <c r="T140" i="2"/>
  <c r="R141" i="2"/>
  <c r="P141" i="2"/>
  <c r="P140" i="2"/>
  <c r="BK141" i="2"/>
  <c r="J141" i="2"/>
  <c r="BF141" i="2" s="1"/>
  <c r="BI139" i="2"/>
  <c r="BH139" i="2"/>
  <c r="BG139" i="2"/>
  <c r="BE139" i="2"/>
  <c r="T139" i="2"/>
  <c r="R139" i="2"/>
  <c r="P139" i="2"/>
  <c r="BK139" i="2"/>
  <c r="J139" i="2"/>
  <c r="BF139" i="2" s="1"/>
  <c r="BI138" i="2"/>
  <c r="BH138" i="2"/>
  <c r="BG138" i="2"/>
  <c r="BE138" i="2"/>
  <c r="T138" i="2"/>
  <c r="R138" i="2"/>
  <c r="P138" i="2"/>
  <c r="BK138" i="2"/>
  <c r="J138" i="2"/>
  <c r="BF138" i="2"/>
  <c r="BI137" i="2"/>
  <c r="BH137" i="2"/>
  <c r="BG137" i="2"/>
  <c r="BE137" i="2"/>
  <c r="T137" i="2"/>
  <c r="R137" i="2"/>
  <c r="P137" i="2"/>
  <c r="BK137" i="2"/>
  <c r="J137" i="2"/>
  <c r="BF137" i="2" s="1"/>
  <c r="BI136" i="2"/>
  <c r="BH136" i="2"/>
  <c r="BG136" i="2"/>
  <c r="BE136" i="2"/>
  <c r="T136" i="2"/>
  <c r="R136" i="2"/>
  <c r="P136" i="2"/>
  <c r="BK136" i="2"/>
  <c r="J136" i="2"/>
  <c r="BF136" i="2"/>
  <c r="BI135" i="2"/>
  <c r="BH135" i="2"/>
  <c r="BG135" i="2"/>
  <c r="BE135" i="2"/>
  <c r="T135" i="2"/>
  <c r="R135" i="2"/>
  <c r="P135" i="2"/>
  <c r="BK135" i="2"/>
  <c r="J135" i="2"/>
  <c r="BF135" i="2" s="1"/>
  <c r="BI134" i="2"/>
  <c r="BH134" i="2"/>
  <c r="BG134" i="2"/>
  <c r="BE134" i="2"/>
  <c r="T134" i="2"/>
  <c r="R134" i="2"/>
  <c r="P134" i="2"/>
  <c r="BK134" i="2"/>
  <c r="J134" i="2"/>
  <c r="BF134" i="2"/>
  <c r="BI133" i="2"/>
  <c r="BH133" i="2"/>
  <c r="BG133" i="2"/>
  <c r="BE133" i="2"/>
  <c r="T133" i="2"/>
  <c r="R133" i="2"/>
  <c r="P133" i="2"/>
  <c r="BK133" i="2"/>
  <c r="J133" i="2"/>
  <c r="BF133" i="2" s="1"/>
  <c r="BI132" i="2"/>
  <c r="BH132" i="2"/>
  <c r="BG132" i="2"/>
  <c r="BE132" i="2"/>
  <c r="T132" i="2"/>
  <c r="T131" i="2"/>
  <c r="R132" i="2"/>
  <c r="R131" i="2"/>
  <c r="P132" i="2"/>
  <c r="P131" i="2"/>
  <c r="BK132" i="2"/>
  <c r="J132" i="2"/>
  <c r="BF132" i="2" s="1"/>
  <c r="BI130" i="2"/>
  <c r="BH130" i="2"/>
  <c r="BG130" i="2"/>
  <c r="BE130" i="2"/>
  <c r="T130" i="2"/>
  <c r="T129" i="2"/>
  <c r="T128" i="2" s="1"/>
  <c r="T127" i="2" s="1"/>
  <c r="R130" i="2"/>
  <c r="R129" i="2"/>
  <c r="P130" i="2"/>
  <c r="P129" i="2"/>
  <c r="P128" i="2" s="1"/>
  <c r="P127" i="2" s="1"/>
  <c r="AU95" i="1" s="1"/>
  <c r="AU94" i="1" s="1"/>
  <c r="BK130" i="2"/>
  <c r="BK129" i="2" s="1"/>
  <c r="J130" i="2"/>
  <c r="BF130" i="2" s="1"/>
  <c r="F123" i="2"/>
  <c r="F121" i="2"/>
  <c r="E119" i="2"/>
  <c r="F91" i="2"/>
  <c r="F89" i="2"/>
  <c r="E87" i="2"/>
  <c r="J24" i="2"/>
  <c r="E24" i="2"/>
  <c r="J92" i="2" s="1"/>
  <c r="J23" i="2"/>
  <c r="J18" i="2"/>
  <c r="E18" i="2"/>
  <c r="F124" i="2" s="1"/>
  <c r="F92" i="2"/>
  <c r="J17" i="2"/>
  <c r="J121" i="2"/>
  <c r="E7" i="2"/>
  <c r="E85" i="2" s="1"/>
  <c r="AS94" i="1"/>
  <c r="L90" i="1"/>
  <c r="AM90" i="1"/>
  <c r="AM89" i="1"/>
  <c r="L89" i="1"/>
  <c r="AM87" i="1"/>
  <c r="L87" i="1"/>
  <c r="L85" i="1"/>
  <c r="BK177" i="2" l="1"/>
  <c r="J177" i="2" s="1"/>
  <c r="J107" i="2" s="1"/>
  <c r="BK174" i="2"/>
  <c r="J174" i="2" s="1"/>
  <c r="J106" i="2" s="1"/>
  <c r="BK170" i="2"/>
  <c r="J170" i="2" s="1"/>
  <c r="J105" i="2" s="1"/>
  <c r="BK155" i="2"/>
  <c r="F37" i="2"/>
  <c r="BD95" i="1" s="1"/>
  <c r="BD94" i="1" s="1"/>
  <c r="W33" i="1" s="1"/>
  <c r="BK140" i="2"/>
  <c r="J140" i="2" s="1"/>
  <c r="J100" i="2" s="1"/>
  <c r="F35" i="2"/>
  <c r="BB95" i="1" s="1"/>
  <c r="BB94" i="1" s="1"/>
  <c r="AX94" i="1" s="1"/>
  <c r="J33" i="2"/>
  <c r="AV95" i="1" s="1"/>
  <c r="BK131" i="2"/>
  <c r="J131" i="2" s="1"/>
  <c r="J99" i="2" s="1"/>
  <c r="F36" i="2"/>
  <c r="BC95" i="1" s="1"/>
  <c r="BC94" i="1" s="1"/>
  <c r="W32" i="1" s="1"/>
  <c r="J89" i="2"/>
  <c r="J129" i="2"/>
  <c r="J98" i="2" s="1"/>
  <c r="J155" i="2"/>
  <c r="J103" i="2" s="1"/>
  <c r="BK154" i="2"/>
  <c r="J154" i="2" s="1"/>
  <c r="J102" i="2" s="1"/>
  <c r="F34" i="2"/>
  <c r="BA95" i="1" s="1"/>
  <c r="BA94" i="1" s="1"/>
  <c r="J34" i="2"/>
  <c r="AW95" i="1" s="1"/>
  <c r="R128" i="2"/>
  <c r="R127" i="2" s="1"/>
  <c r="R154" i="2"/>
  <c r="E117" i="2"/>
  <c r="J124" i="2"/>
  <c r="F33" i="2"/>
  <c r="AZ95" i="1" s="1"/>
  <c r="AZ94" i="1" s="1"/>
  <c r="BK128" i="2" l="1"/>
  <c r="BK127" i="2" s="1"/>
  <c r="J127" i="2" s="1"/>
  <c r="W31" i="1"/>
  <c r="AT95" i="1"/>
  <c r="AY94" i="1"/>
  <c r="W29" i="1"/>
  <c r="AV94" i="1"/>
  <c r="J128" i="2"/>
  <c r="J97" i="2" s="1"/>
  <c r="W30" i="1"/>
  <c r="AW94" i="1"/>
  <c r="AK30" i="1" s="1"/>
  <c r="AK29" i="1" l="1"/>
  <c r="AT94" i="1"/>
  <c r="J96" i="2"/>
  <c r="J30" i="2"/>
  <c r="J39" i="2" l="1"/>
  <c r="AG95" i="1"/>
  <c r="AG94" i="1" l="1"/>
  <c r="AN95" i="1"/>
  <c r="AN94" i="1" l="1"/>
  <c r="AK26" i="1"/>
  <c r="AK35" i="1" s="1"/>
</calcChain>
</file>

<file path=xl/sharedStrings.xml><?xml version="1.0" encoding="utf-8"?>
<sst xmlns="http://schemas.openxmlformats.org/spreadsheetml/2006/main" count="945" uniqueCount="306">
  <si>
    <t>Export Komplet</t>
  </si>
  <si>
    <t/>
  </si>
  <si>
    <t>2.0</t>
  </si>
  <si>
    <t>False</t>
  </si>
  <si>
    <t>{025cf1b8-6a94-4421-a55b-8031d3dbb8d4}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</si>
  <si>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</si>
  <si>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</si>
  <si>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</si>
  <si>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</si>
  <si>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</si>
  <si>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</si>
  <si>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</si>
  <si>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</si>
  <si>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</si>
  <si>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</si>
  <si>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</si>
  <si>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</si>
  <si>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</si>
  <si>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</si>
  <si>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AOS generála M.R.Štefánika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</si>
  <si>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</si>
  <si>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</si>
  <si>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</si>
  <si>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</si>
  <si>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</si>
  <si>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</si>
  <si>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</si>
  <si>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</si>
  <si>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</si>
  <si>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</si>
  <si>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</si>
  <si>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</si>
  <si>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</si>
  <si>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</si>
  <si>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</si>
  <si>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</si>
  <si>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</si>
  <si>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</si>
  <si>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</si>
  <si>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</si>
  <si>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</si>
  <si>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</si>
  <si>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</si>
  <si>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</si>
  <si>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</si>
  <si>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</si>
  <si>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</si>
  <si>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</si>
  <si>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</si>
  <si>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</si>
  <si>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</si>
  <si>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</si>
  <si>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</si>
  <si>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</si>
  <si>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</si>
  <si>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</si>
  <si>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</si>
  <si>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</si>
  <si>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</si>
  <si>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</si>
  <si>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</si>
  <si>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</si>
  <si>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</si>
  <si>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</si>
  <si>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</si>
  <si>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</si>
  <si>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</si>
  <si>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</si>
  <si>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</si>
  <si>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</si>
  <si>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</si>
  <si>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</si>
  <si>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</si>
  <si>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STA</t>
  </si>
  <si>
    <t>1</t>
  </si>
  <si>
    <t>{94884424-60cf-4810-83e3-8214386f1e0f}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</si>
  <si>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</si>
  <si>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</si>
  <si>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</si>
  <si>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</si>
  <si>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</si>
  <si>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</si>
  <si>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</si>
  <si>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</si>
  <si>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</si>
  <si>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</si>
  <si>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</si>
  <si>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</si>
  <si>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</si>
  <si>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</si>
  <si>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</si>
  <si>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</si>
  <si>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783 - Nátery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</si>
  <si>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</si>
  <si>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</si>
  <si>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</si>
  <si>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</si>
  <si>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</si>
  <si>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</si>
  <si>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</si>
  <si>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</si>
  <si>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</si>
  <si>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</si>
  <si>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</si>
  <si>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</si>
  <si>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</si>
  <si>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</si>
  <si>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</si>
  <si>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</si>
  <si>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</si>
  <si>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</si>
  <si>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</si>
  <si>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312275651</t>
  </si>
  <si>
    <t>Murivo výplňové (m3) z tvárnic PORFIX hr. 250 mm P2-440 HL, na MVC a lepidlo PORFIX (250x250x500)</t>
  </si>
  <si>
    <t>m3</t>
  </si>
  <si>
    <t>CS CENEKON 2019 01</t>
  </si>
  <si>
    <t>4</t>
  </si>
  <si>
    <t>2</t>
  </si>
  <si>
    <t>557115394</t>
  </si>
  <si>
    <t>6</t>
  </si>
  <si>
    <t>Úpravy povrchov, podlahy, osadenie</t>
  </si>
  <si>
    <t>610991111</t>
  </si>
  <si>
    <t>Zakrývanie výplní vnútorných okenných otvorov, predmetov a konštrukcií</t>
  </si>
  <si>
    <t>m2</t>
  </si>
  <si>
    <t>-386123447</t>
  </si>
  <si>
    <t>612421431</t>
  </si>
  <si>
    <t>Oprava vnútorných vápenných omietok stien, v množstve opravenej plochy nad 30 do 50 % štukových</t>
  </si>
  <si>
    <t>CS CENEKON 2018 01</t>
  </si>
  <si>
    <t>48584234</t>
  </si>
  <si>
    <t>612481031</t>
  </si>
  <si>
    <t>Rohový profil z pozinkovaného plechu pre hrúbku omietky 8 až 12 mm</t>
  </si>
  <si>
    <t>m</t>
  </si>
  <si>
    <t>-624435310</t>
  </si>
  <si>
    <t>5</t>
  </si>
  <si>
    <t>622421722</t>
  </si>
  <si>
    <t>Oprava vonkajších omietok stien zo suchých zmesí, štukových, členitosť I, opravovaná plocha nad 65% do 80%</t>
  </si>
  <si>
    <t>1084977511</t>
  </si>
  <si>
    <t>622466136</t>
  </si>
  <si>
    <t>Vonkajšia omietka stien BAUMIT, vápennocementová, strojné miešanie, ručné nanášanie, MVR Uni, hr. 15 mm</t>
  </si>
  <si>
    <t>-318349322</t>
  </si>
  <si>
    <t>7</t>
  </si>
  <si>
    <t>625251422</t>
  </si>
  <si>
    <t>Kontaktný zatepľovací systém hr. 30 mm BAUMIT STAR (XPS)</t>
  </si>
  <si>
    <t>1419846862</t>
  </si>
  <si>
    <t>8</t>
  </si>
  <si>
    <t>631313711</t>
  </si>
  <si>
    <t>Mazanina z betónu prostého (m3) tr. C 25/30 hr.nad 80 do 120 mm</t>
  </si>
  <si>
    <t>1820275188</t>
  </si>
  <si>
    <t>9</t>
  </si>
  <si>
    <t>631362442</t>
  </si>
  <si>
    <t>Výstuž mazanín z betónov (z kameniva) a z ľahkých betónov zo sietí KARI, priemer drôtu 8/8 mm, veľkosť oka 150x150 mm</t>
  </si>
  <si>
    <t>1762856821</t>
  </si>
  <si>
    <t>Ostatné konštrukcie a práce-búranie</t>
  </si>
  <si>
    <t>10</t>
  </si>
  <si>
    <t>919735123</t>
  </si>
  <si>
    <t>Rezanie existujúceho betónového krytu alebo podkladu hĺbky nad 100 do 150 mm</t>
  </si>
  <si>
    <t>-327361928</t>
  </si>
  <si>
    <t>11</t>
  </si>
  <si>
    <t>941955004</t>
  </si>
  <si>
    <t>Lešenie ľahké pracovné pomocné s výškou lešeňovej podlahy nad 2,50 do 3,5 m</t>
  </si>
  <si>
    <t>773451773</t>
  </si>
  <si>
    <t>12</t>
  </si>
  <si>
    <t>952901221</t>
  </si>
  <si>
    <t>Vyčistenie budov priemyselných objektov akejkoľvek výšky</t>
  </si>
  <si>
    <t>1703300580</t>
  </si>
  <si>
    <t>13</t>
  </si>
  <si>
    <t>965042141</t>
  </si>
  <si>
    <t>Búranie podkladov pod dlažby, liatych dlažieb a mazanín,betón alebo liaty asfalt hr.do 100 mm, plochy nad 4 m2 -2,20000t</t>
  </si>
  <si>
    <t>1808873106</t>
  </si>
  <si>
    <t>14</t>
  </si>
  <si>
    <t>968024561</t>
  </si>
  <si>
    <t>Vybúranie oceľových dverových zárubní, bez vyvesenia krídiel, plochy nad 2 m2,  -0,18100t</t>
  </si>
  <si>
    <t>1189961442</t>
  </si>
  <si>
    <t>15</t>
  </si>
  <si>
    <t>968071115</t>
  </si>
  <si>
    <t>Demontáž okien kovových, 1 bm obvodu - 0,005t</t>
  </si>
  <si>
    <t>-1978370118</t>
  </si>
  <si>
    <t>16</t>
  </si>
  <si>
    <t>978015291</t>
  </si>
  <si>
    <t>Otlčenie omietok vonkajších priečelí jednoduchých, s vyškriabaním škár, očistením muriva, v rozsahu do 100 %,  -0,05900t</t>
  </si>
  <si>
    <t>-997544655</t>
  </si>
  <si>
    <t>17</t>
  </si>
  <si>
    <t>978059631</t>
  </si>
  <si>
    <t>Odsekanie a odobratie obkladov stien z obkladačiek vonkajších vrátane podkladovej omietky nad 2 m2,  -0,08900t</t>
  </si>
  <si>
    <t>-827169391</t>
  </si>
  <si>
    <t>18</t>
  </si>
  <si>
    <t>979081111</t>
  </si>
  <si>
    <t>Odvoz sutiny a vybúraných hmôt na skládku do 1 km</t>
  </si>
  <si>
    <t>t</t>
  </si>
  <si>
    <t>-641242014</t>
  </si>
  <si>
    <t>19</t>
  </si>
  <si>
    <t>979081121</t>
  </si>
  <si>
    <t>Odvoz sutiny a vybúraných hmôt na skládku za každý ďalší 1 km</t>
  </si>
  <si>
    <t>791407772</t>
  </si>
  <si>
    <t>979089012</t>
  </si>
  <si>
    <t>Poplatok za skladovanie - betón, tehly, dlaždice (17 01 ), ostatné</t>
  </si>
  <si>
    <t>1564172534</t>
  </si>
  <si>
    <t>99</t>
  </si>
  <si>
    <t>Presun hmôt HSV</t>
  </si>
  <si>
    <t>21</t>
  </si>
  <si>
    <t>999281111</t>
  </si>
  <si>
    <t>Presun hmôt pre opravy a údržbu objektov vrátane vonkajších plášťov výšky do 25 m</t>
  </si>
  <si>
    <t>-264546624</t>
  </si>
  <si>
    <t>PSV</t>
  </si>
  <si>
    <t>Práce a dodávky PSV</t>
  </si>
  <si>
    <t>766</t>
  </si>
  <si>
    <t>Konštrukcie stolárske</t>
  </si>
  <si>
    <t>22</t>
  </si>
  <si>
    <t>766621400</t>
  </si>
  <si>
    <t>Montáž okien plastových jednoduchých</t>
  </si>
  <si>
    <t>CS CENEKON 2018 02</t>
  </si>
  <si>
    <t>-12298129</t>
  </si>
  <si>
    <t>23</t>
  </si>
  <si>
    <t>M</t>
  </si>
  <si>
    <t>611410007000</t>
  </si>
  <si>
    <t>Plastové okno, pevné zasklenie, štandardný rám, izolačné dvojsklo</t>
  </si>
  <si>
    <t>32</t>
  </si>
  <si>
    <t>-151962633</t>
  </si>
  <si>
    <t>24</t>
  </si>
  <si>
    <t>998766203</t>
  </si>
  <si>
    <t>Presun hmot pre konštrukcie stolárske v objektoch výšky nad 12 do 24 m</t>
  </si>
  <si>
    <t>%</t>
  </si>
  <si>
    <t>1615246144</t>
  </si>
  <si>
    <t>767</t>
  </si>
  <si>
    <t>Konštrukcie doplnkové kovové</t>
  </si>
  <si>
    <t>25</t>
  </si>
  <si>
    <t>767658113</t>
  </si>
  <si>
    <t>Montáž a dodávka vrát sekčných sklopných pod strop plochy nad 9 do 13 m2 (bez prechodových dverí)</t>
  </si>
  <si>
    <t>ks</t>
  </si>
  <si>
    <t>-474140200</t>
  </si>
  <si>
    <t>26</t>
  </si>
  <si>
    <t>767658113.</t>
  </si>
  <si>
    <t>Montáž a dodávka vrát sekčných sklopných pod strop plochy nad 9 do 13 m2 (s prechodovými dverami)</t>
  </si>
  <si>
    <t>319275415</t>
  </si>
  <si>
    <t>27</t>
  </si>
  <si>
    <t>767920860</t>
  </si>
  <si>
    <t>Demontáž vrát s plochou jednotlivo nad 10 do 20 m2,  -0,40000t</t>
  </si>
  <si>
    <t>1822318905</t>
  </si>
  <si>
    <t>28</t>
  </si>
  <si>
    <t>767995102</t>
  </si>
  <si>
    <t>Montáž ostatných atypických kovových stavebných doplnkových konštrukcií nad 5 do 10 kg</t>
  </si>
  <si>
    <t>kg</t>
  </si>
  <si>
    <t>-220290889</t>
  </si>
  <si>
    <t>29</t>
  </si>
  <si>
    <t>136110000800</t>
  </si>
  <si>
    <t>Plech oceľový hrubý (montážne platne)</t>
  </si>
  <si>
    <t>-890405524</t>
  </si>
  <si>
    <t>30</t>
  </si>
  <si>
    <t>767995105</t>
  </si>
  <si>
    <t>Montáž ostatných atypických kovových stavebných doplnkových konštrukcií nad 50 do 100 kg</t>
  </si>
  <si>
    <t>-531841172</t>
  </si>
  <si>
    <t>31</t>
  </si>
  <si>
    <t>154210006400</t>
  </si>
  <si>
    <t>Profil oceľový hrubostenný (oceľová konštrukcia pomocná pre mont. vrát)</t>
  </si>
  <si>
    <t>-1063383159</t>
  </si>
  <si>
    <t>210290903</t>
  </si>
  <si>
    <t>Vŕtanie upevňovacieho bodu do betónu</t>
  </si>
  <si>
    <t>64</t>
  </si>
  <si>
    <t>-1369215107</t>
  </si>
  <si>
    <t>33</t>
  </si>
  <si>
    <t>311990003000</t>
  </si>
  <si>
    <t>Chemická kotva d12*60mm</t>
  </si>
  <si>
    <t>-591192580</t>
  </si>
  <si>
    <t>34</t>
  </si>
  <si>
    <t>998767201</t>
  </si>
  <si>
    <t>Presun hmôt pre kovové stavebné doplnkové konštrukcie v objektoch výšky do 6 m</t>
  </si>
  <si>
    <t>-1290048231</t>
  </si>
  <si>
    <t>771</t>
  </si>
  <si>
    <t>Podlahy z dlaždíc</t>
  </si>
  <si>
    <t>35</t>
  </si>
  <si>
    <t>771576312</t>
  </si>
  <si>
    <t>Montáž dlaždíc keramických do tmelu flexibilného mrazuvzdorného v obmedzenom priestore veľ. 300 x 200 mm</t>
  </si>
  <si>
    <t>-152384442</t>
  </si>
  <si>
    <t>36</t>
  </si>
  <si>
    <t>597740000900</t>
  </si>
  <si>
    <t>Dlaždice keramické La Futura Travertino lxv 300x200 mm</t>
  </si>
  <si>
    <t>1033295119</t>
  </si>
  <si>
    <t>37</t>
  </si>
  <si>
    <t>998771203</t>
  </si>
  <si>
    <t>Presun hmôt pre podlahy z dlaždíc v objektoch výšky nad 12 do 24 m</t>
  </si>
  <si>
    <t>1513353238</t>
  </si>
  <si>
    <t>783</t>
  </si>
  <si>
    <t>Nátery</t>
  </si>
  <si>
    <t>38</t>
  </si>
  <si>
    <t>783101812</t>
  </si>
  <si>
    <t>Odstránenie starých náterov z oceľových konštrukcií ťažkých A oceľovou kefou</t>
  </si>
  <si>
    <t>-2098847750</t>
  </si>
  <si>
    <t>39</t>
  </si>
  <si>
    <t>783122952</t>
  </si>
  <si>
    <t>Oprava náterov oceľ.konštr. syntetické na vzduchu schnúce železn. mostov dvojnásobné - 70μm</t>
  </si>
  <si>
    <t>2032627959</t>
  </si>
  <si>
    <t>784</t>
  </si>
  <si>
    <t>Maľby</t>
  </si>
  <si>
    <t>40</t>
  </si>
  <si>
    <t>784452912</t>
  </si>
  <si>
    <t>Oprava maľby z maliarskych zmesí, interiérová,l dvojnásobná jednofarebná na jemnozrnný podklad výšky nad 3,80 m</t>
  </si>
  <si>
    <t>-2019292505</t>
  </si>
  <si>
    <t>41</t>
  </si>
  <si>
    <t>784459212</t>
  </si>
  <si>
    <t>Oprava, maľby z maliarskych zmesí Weber - Terranova, jednofarebná jednovrstvová, exteriérová na jemnozrnný podklad nad 3,80 m</t>
  </si>
  <si>
    <t>1806305417</t>
  </si>
  <si>
    <t>Stavebné práce a dodávky výrobkov</t>
  </si>
  <si>
    <t>Príloha č.1 Výzvy</t>
  </si>
  <si>
    <t>Výmena garážových brán č.1 a č.2 - b.č.17 Garáže B</t>
  </si>
  <si>
    <t>SO 01 - Stavebné práce a dodávky výrobkov s montážou</t>
  </si>
  <si>
    <t>Príloha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</si>
</sst>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2"/>
      <name val="Arial CE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167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167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32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>
      <selection activeCell="K6" sqref="K6:AO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71" t="s">
        <v>5</v>
      </c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M4" s="175" t="s">
        <v>302</v>
      </c>
      <c r="AN4" s="175"/>
      <c r="AO4" s="175"/>
      <c r="AR4" s="16"/>
      <c r="AS4" s="18" t="s">
        <v>9</v>
      </c>
      <c r="BS4" s="13" t="s">
        <v>6</v>
      </c>
    </row>
    <row r="5" spans="1:74" ht="12" customHeight="1">
      <c r="B5" s="16"/>
      <c r="D5" s="19" t="s">
        <v>10</v>
      </c>
      <c r="K5" s="168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R5" s="16"/>
      <c r="BS5" s="13" t="s">
        <v>6</v>
      </c>
    </row>
    <row r="6" spans="1:74" ht="36.950000000000003" customHeight="1">
      <c r="B6" s="16"/>
      <c r="D6" s="21" t="s">
        <v>11</v>
      </c>
      <c r="K6" s="170" t="s">
        <v>303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R6" s="16"/>
      <c r="BS6" s="13" t="s">
        <v>6</v>
      </c>
    </row>
    <row r="7" spans="1:74" ht="12" customHeight="1">
      <c r="B7" s="16"/>
      <c r="D7" s="22" t="s">
        <v>12</v>
      </c>
      <c r="K7" s="20" t="s">
        <v>1</v>
      </c>
      <c r="AK7" s="22" t="s">
        <v>13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14</v>
      </c>
      <c r="K8" s="20" t="s">
        <v>15</v>
      </c>
      <c r="AK8" s="22" t="s">
        <v>16</v>
      </c>
      <c r="AN8" s="20"/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17</v>
      </c>
      <c r="AK10" s="22" t="s">
        <v>18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19</v>
      </c>
      <c r="AK11" s="22" t="s">
        <v>20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21</v>
      </c>
      <c r="AK13" s="22" t="s">
        <v>18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15</v>
      </c>
      <c r="AK14" s="22" t="s">
        <v>20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22</v>
      </c>
      <c r="AK16" s="22" t="s">
        <v>18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15</v>
      </c>
      <c r="AK17" s="22" t="s">
        <v>20</v>
      </c>
      <c r="AN17" s="20" t="s">
        <v>1</v>
      </c>
      <c r="AR17" s="16"/>
      <c r="BS17" s="13" t="s">
        <v>23</v>
      </c>
    </row>
    <row r="18" spans="2:71" ht="6.95" customHeight="1">
      <c r="B18" s="16"/>
      <c r="AR18" s="16"/>
      <c r="BS18" s="13" t="s">
        <v>24</v>
      </c>
    </row>
    <row r="19" spans="2:71" ht="12" customHeight="1">
      <c r="B19" s="16"/>
      <c r="D19" s="22" t="s">
        <v>25</v>
      </c>
      <c r="AK19" s="22" t="s">
        <v>18</v>
      </c>
      <c r="AN19" s="20" t="s">
        <v>1</v>
      </c>
      <c r="AR19" s="16"/>
      <c r="BS19" s="13" t="s">
        <v>24</v>
      </c>
    </row>
    <row r="20" spans="2:71" ht="18.399999999999999" customHeight="1">
      <c r="B20" s="16"/>
      <c r="E20" s="20" t="s">
        <v>15</v>
      </c>
      <c r="AK20" s="22" t="s">
        <v>20</v>
      </c>
      <c r="AN20" s="20" t="s">
        <v>1</v>
      </c>
      <c r="AR20" s="16"/>
      <c r="BS20" s="13" t="s">
        <v>23</v>
      </c>
    </row>
    <row r="21" spans="2:71" ht="6.95" customHeight="1">
      <c r="B21" s="16"/>
      <c r="AR21" s="16"/>
    </row>
    <row r="22" spans="2:71" ht="12" customHeight="1">
      <c r="B22" s="16"/>
      <c r="D22" s="22" t="s">
        <v>26</v>
      </c>
      <c r="AR22" s="16"/>
    </row>
    <row r="23" spans="2:71" ht="16.5" customHeight="1">
      <c r="B23" s="16"/>
      <c r="E23" s="172" t="s">
        <v>1</v>
      </c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27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73">
        <f>ROUND(AG94,2)</f>
        <v>0</v>
      </c>
      <c r="AL26" s="174"/>
      <c r="AM26" s="174"/>
      <c r="AN26" s="174"/>
      <c r="AO26" s="174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76" t="s">
        <v>28</v>
      </c>
      <c r="M28" s="176"/>
      <c r="N28" s="176"/>
      <c r="O28" s="176"/>
      <c r="P28" s="176"/>
      <c r="W28" s="176" t="s">
        <v>29</v>
      </c>
      <c r="X28" s="176"/>
      <c r="Y28" s="176"/>
      <c r="Z28" s="176"/>
      <c r="AA28" s="176"/>
      <c r="AB28" s="176"/>
      <c r="AC28" s="176"/>
      <c r="AD28" s="176"/>
      <c r="AE28" s="176"/>
      <c r="AK28" s="176" t="s">
        <v>30</v>
      </c>
      <c r="AL28" s="176"/>
      <c r="AM28" s="176"/>
      <c r="AN28" s="176"/>
      <c r="AO28" s="176"/>
      <c r="AR28" s="25"/>
    </row>
    <row r="29" spans="2:71" s="2" customFormat="1" ht="14.45" customHeight="1">
      <c r="B29" s="29"/>
      <c r="D29" s="22" t="s">
        <v>31</v>
      </c>
      <c r="F29" s="22" t="s">
        <v>32</v>
      </c>
      <c r="L29" s="179">
        <v>0.2</v>
      </c>
      <c r="M29" s="178"/>
      <c r="N29" s="178"/>
      <c r="O29" s="178"/>
      <c r="P29" s="178"/>
      <c r="W29" s="177">
        <f>ROUND(AZ94, 2)</f>
        <v>0</v>
      </c>
      <c r="X29" s="178"/>
      <c r="Y29" s="178"/>
      <c r="Z29" s="178"/>
      <c r="AA29" s="178"/>
      <c r="AB29" s="178"/>
      <c r="AC29" s="178"/>
      <c r="AD29" s="178"/>
      <c r="AE29" s="178"/>
      <c r="AK29" s="177">
        <f>ROUND(AV94, 2)</f>
        <v>0</v>
      </c>
      <c r="AL29" s="178"/>
      <c r="AM29" s="178"/>
      <c r="AN29" s="178"/>
      <c r="AO29" s="178"/>
      <c r="AR29" s="29"/>
    </row>
    <row r="30" spans="2:71" s="2" customFormat="1" ht="14.45" customHeight="1">
      <c r="B30" s="29"/>
      <c r="F30" s="22" t="s">
        <v>33</v>
      </c>
      <c r="L30" s="179">
        <v>0.2</v>
      </c>
      <c r="M30" s="178"/>
      <c r="N30" s="178"/>
      <c r="O30" s="178"/>
      <c r="P30" s="178"/>
      <c r="W30" s="177">
        <f>ROUND(BA94, 2)</f>
        <v>0</v>
      </c>
      <c r="X30" s="178"/>
      <c r="Y30" s="178"/>
      <c r="Z30" s="178"/>
      <c r="AA30" s="178"/>
      <c r="AB30" s="178"/>
      <c r="AC30" s="178"/>
      <c r="AD30" s="178"/>
      <c r="AE30" s="178"/>
      <c r="AK30" s="177">
        <f>ROUND(AW94, 2)</f>
        <v>0</v>
      </c>
      <c r="AL30" s="178"/>
      <c r="AM30" s="178"/>
      <c r="AN30" s="178"/>
      <c r="AO30" s="178"/>
      <c r="AR30" s="29"/>
    </row>
    <row r="31" spans="2:71" s="2" customFormat="1" ht="14.45" hidden="1" customHeight="1">
      <c r="B31" s="29"/>
      <c r="F31" s="22" t="s">
        <v>34</v>
      </c>
      <c r="L31" s="179">
        <v>0.2</v>
      </c>
      <c r="M31" s="178"/>
      <c r="N31" s="178"/>
      <c r="O31" s="178"/>
      <c r="P31" s="178"/>
      <c r="W31" s="177">
        <f>ROUND(BB94, 2)</f>
        <v>0</v>
      </c>
      <c r="X31" s="178"/>
      <c r="Y31" s="178"/>
      <c r="Z31" s="178"/>
      <c r="AA31" s="178"/>
      <c r="AB31" s="178"/>
      <c r="AC31" s="178"/>
      <c r="AD31" s="178"/>
      <c r="AE31" s="178"/>
      <c r="AK31" s="177">
        <v>0</v>
      </c>
      <c r="AL31" s="178"/>
      <c r="AM31" s="178"/>
      <c r="AN31" s="178"/>
      <c r="AO31" s="178"/>
      <c r="AR31" s="29"/>
    </row>
    <row r="32" spans="2:71" s="2" customFormat="1" ht="14.45" hidden="1" customHeight="1">
      <c r="B32" s="29"/>
      <c r="F32" s="22" t="s">
        <v>35</v>
      </c>
      <c r="L32" s="179">
        <v>0.2</v>
      </c>
      <c r="M32" s="178"/>
      <c r="N32" s="178"/>
      <c r="O32" s="178"/>
      <c r="P32" s="178"/>
      <c r="W32" s="177">
        <f>ROUND(BC94, 2)</f>
        <v>0</v>
      </c>
      <c r="X32" s="178"/>
      <c r="Y32" s="178"/>
      <c r="Z32" s="178"/>
      <c r="AA32" s="178"/>
      <c r="AB32" s="178"/>
      <c r="AC32" s="178"/>
      <c r="AD32" s="178"/>
      <c r="AE32" s="178"/>
      <c r="AK32" s="177">
        <v>0</v>
      </c>
      <c r="AL32" s="178"/>
      <c r="AM32" s="178"/>
      <c r="AN32" s="178"/>
      <c r="AO32" s="178"/>
      <c r="AR32" s="29"/>
    </row>
    <row r="33" spans="2:44" s="2" customFormat="1" ht="14.45" hidden="1" customHeight="1">
      <c r="B33" s="29"/>
      <c r="F33" s="22" t="s">
        <v>36</v>
      </c>
      <c r="L33" s="179">
        <v>0</v>
      </c>
      <c r="M33" s="178"/>
      <c r="N33" s="178"/>
      <c r="O33" s="178"/>
      <c r="P33" s="178"/>
      <c r="W33" s="177">
        <f>ROUND(BD94, 2)</f>
        <v>0</v>
      </c>
      <c r="X33" s="178"/>
      <c r="Y33" s="178"/>
      <c r="Z33" s="178"/>
      <c r="AA33" s="178"/>
      <c r="AB33" s="178"/>
      <c r="AC33" s="178"/>
      <c r="AD33" s="178"/>
      <c r="AE33" s="178"/>
      <c r="AK33" s="177">
        <v>0</v>
      </c>
      <c r="AL33" s="178"/>
      <c r="AM33" s="178"/>
      <c r="AN33" s="178"/>
      <c r="AO33" s="178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37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38</v>
      </c>
      <c r="U35" s="32"/>
      <c r="V35" s="32"/>
      <c r="W35" s="32"/>
      <c r="X35" s="180" t="s">
        <v>39</v>
      </c>
      <c r="Y35" s="181"/>
      <c r="Z35" s="181"/>
      <c r="AA35" s="181"/>
      <c r="AB35" s="181"/>
      <c r="AC35" s="32"/>
      <c r="AD35" s="32"/>
      <c r="AE35" s="32"/>
      <c r="AF35" s="32"/>
      <c r="AG35" s="32"/>
      <c r="AH35" s="32"/>
      <c r="AI35" s="32"/>
      <c r="AJ35" s="32"/>
      <c r="AK35" s="182">
        <f>SUM(AK26:AK33)</f>
        <v>0</v>
      </c>
      <c r="AL35" s="181"/>
      <c r="AM35" s="181"/>
      <c r="AN35" s="181"/>
      <c r="AO35" s="183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40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41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42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43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42</v>
      </c>
      <c r="AI60" s="27"/>
      <c r="AJ60" s="27"/>
      <c r="AK60" s="27"/>
      <c r="AL60" s="27"/>
      <c r="AM60" s="36" t="s">
        <v>43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44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45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42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43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42</v>
      </c>
      <c r="AI75" s="27"/>
      <c r="AJ75" s="27"/>
      <c r="AK75" s="27"/>
      <c r="AL75" s="27"/>
      <c r="AM75" s="36" t="s">
        <v>43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>
      <c r="B82" s="25"/>
      <c r="C82" s="17" t="s">
        <v>46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1"/>
      <c r="C84" s="22" t="s">
        <v>10</v>
      </c>
      <c r="AR84" s="41"/>
    </row>
    <row r="85" spans="1:91" s="4" customFormat="1" ht="36.950000000000003" customHeight="1">
      <c r="B85" s="42"/>
      <c r="C85" s="43" t="s">
        <v>11</v>
      </c>
      <c r="L85" s="149" t="str">
        <f>K6</f>
        <v>Výmena garážových brán č.1 a č.2 - b.č.17 Garáže B</v>
      </c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0"/>
      <c r="AI85" s="150"/>
      <c r="AJ85" s="150"/>
      <c r="AK85" s="150"/>
      <c r="AL85" s="150"/>
      <c r="AM85" s="150"/>
      <c r="AN85" s="150"/>
      <c r="AO85" s="150"/>
      <c r="AR85" s="42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14</v>
      </c>
      <c r="L87" s="44" t="str">
        <f>IF(K8="","",K8)</f>
        <v xml:space="preserve"> </v>
      </c>
      <c r="AI87" s="22" t="s">
        <v>16</v>
      </c>
      <c r="AM87" s="151" t="str">
        <f>IF(AN8= "","",AN8)</f>
        <v/>
      </c>
      <c r="AN87" s="151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17</v>
      </c>
      <c r="L89" s="3" t="str">
        <f>IF(E11= "","",E11)</f>
        <v>AOS generála M.R.Štefánika</v>
      </c>
      <c r="AI89" s="22" t="s">
        <v>22</v>
      </c>
      <c r="AM89" s="152" t="str">
        <f>IF(E17="","",E17)</f>
        <v xml:space="preserve"> </v>
      </c>
      <c r="AN89" s="153"/>
      <c r="AO89" s="153"/>
      <c r="AP89" s="153"/>
      <c r="AR89" s="25"/>
      <c r="AS89" s="154" t="s">
        <v>47</v>
      </c>
      <c r="AT89" s="155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" customHeight="1">
      <c r="B90" s="25"/>
      <c r="C90" s="22" t="s">
        <v>21</v>
      </c>
      <c r="L90" s="3" t="str">
        <f>IF(E14="","",E14)</f>
        <v xml:space="preserve"> </v>
      </c>
      <c r="AI90" s="22" t="s">
        <v>25</v>
      </c>
      <c r="AM90" s="152" t="str">
        <f>IF(E20="","",E20)</f>
        <v xml:space="preserve"> </v>
      </c>
      <c r="AN90" s="153"/>
      <c r="AO90" s="153"/>
      <c r="AP90" s="153"/>
      <c r="AR90" s="25"/>
      <c r="AS90" s="156"/>
      <c r="AT90" s="157"/>
      <c r="AU90" s="48"/>
      <c r="AV90" s="48"/>
      <c r="AW90" s="48"/>
      <c r="AX90" s="48"/>
      <c r="AY90" s="48"/>
      <c r="AZ90" s="48"/>
      <c r="BA90" s="48"/>
      <c r="BB90" s="48"/>
      <c r="BC90" s="48"/>
      <c r="BD90" s="49"/>
    </row>
    <row r="91" spans="1:91" s="1" customFormat="1" ht="10.9" customHeight="1">
      <c r="B91" s="25"/>
      <c r="AR91" s="25"/>
      <c r="AS91" s="156"/>
      <c r="AT91" s="157"/>
      <c r="AU91" s="48"/>
      <c r="AV91" s="48"/>
      <c r="AW91" s="48"/>
      <c r="AX91" s="48"/>
      <c r="AY91" s="48"/>
      <c r="AZ91" s="48"/>
      <c r="BA91" s="48"/>
      <c r="BB91" s="48"/>
      <c r="BC91" s="48"/>
      <c r="BD91" s="49"/>
    </row>
    <row r="92" spans="1:91" s="1" customFormat="1" ht="29.25" customHeight="1">
      <c r="B92" s="25"/>
      <c r="C92" s="158" t="s">
        <v>48</v>
      </c>
      <c r="D92" s="159"/>
      <c r="E92" s="159"/>
      <c r="F92" s="159"/>
      <c r="G92" s="159"/>
      <c r="H92" s="50"/>
      <c r="I92" s="160" t="s">
        <v>49</v>
      </c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61" t="s">
        <v>50</v>
      </c>
      <c r="AH92" s="159"/>
      <c r="AI92" s="159"/>
      <c r="AJ92" s="159"/>
      <c r="AK92" s="159"/>
      <c r="AL92" s="159"/>
      <c r="AM92" s="159"/>
      <c r="AN92" s="160" t="s">
        <v>51</v>
      </c>
      <c r="AO92" s="159"/>
      <c r="AP92" s="162"/>
      <c r="AQ92" s="51" t="s">
        <v>52</v>
      </c>
      <c r="AR92" s="25"/>
      <c r="AS92" s="52" t="s">
        <v>53</v>
      </c>
      <c r="AT92" s="53" t="s">
        <v>54</v>
      </c>
      <c r="AU92" s="53" t="s">
        <v>55</v>
      </c>
      <c r="AV92" s="53" t="s">
        <v>56</v>
      </c>
      <c r="AW92" s="53" t="s">
        <v>57</v>
      </c>
      <c r="AX92" s="53" t="s">
        <v>58</v>
      </c>
      <c r="AY92" s="53" t="s">
        <v>59</v>
      </c>
      <c r="AZ92" s="53" t="s">
        <v>60</v>
      </c>
      <c r="BA92" s="53" t="s">
        <v>61</v>
      </c>
      <c r="BB92" s="53" t="s">
        <v>62</v>
      </c>
      <c r="BC92" s="53" t="s">
        <v>63</v>
      </c>
      <c r="BD92" s="54" t="s">
        <v>64</v>
      </c>
    </row>
    <row r="93" spans="1:91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>
      <c r="B94" s="56"/>
      <c r="C94" s="57" t="s">
        <v>65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66">
        <f>ROUND(AG95,2)</f>
        <v>0</v>
      </c>
      <c r="AH94" s="166"/>
      <c r="AI94" s="166"/>
      <c r="AJ94" s="166"/>
      <c r="AK94" s="166"/>
      <c r="AL94" s="166"/>
      <c r="AM94" s="166"/>
      <c r="AN94" s="167">
        <f>SUM(AG94,AT94)</f>
        <v>0</v>
      </c>
      <c r="AO94" s="167"/>
      <c r="AP94" s="167"/>
      <c r="AQ94" s="60" t="s">
        <v>1</v>
      </c>
      <c r="AR94" s="56"/>
      <c r="AS94" s="61">
        <f>ROUND(AS95,2)</f>
        <v>0</v>
      </c>
      <c r="AT94" s="62">
        <f>ROUND(SUM(AV94:AW94),2)</f>
        <v>0</v>
      </c>
      <c r="AU94" s="63">
        <f>ROUND(AU95,5)</f>
        <v>373.65480000000002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ROUND(AZ95,2)</f>
        <v>0</v>
      </c>
      <c r="BA94" s="62">
        <f>ROUND(BA95,2)</f>
        <v>0</v>
      </c>
      <c r="BB94" s="62">
        <f>ROUND(BB95,2)</f>
        <v>0</v>
      </c>
      <c r="BC94" s="62">
        <f>ROUND(BC95,2)</f>
        <v>0</v>
      </c>
      <c r="BD94" s="64">
        <f>ROUND(BD95,2)</f>
        <v>0</v>
      </c>
      <c r="BS94" s="65" t="s">
        <v>66</v>
      </c>
      <c r="BT94" s="65" t="s">
        <v>67</v>
      </c>
      <c r="BU94" s="66" t="s">
        <v>68</v>
      </c>
      <c r="BV94" s="65" t="s">
        <v>69</v>
      </c>
      <c r="BW94" s="65" t="s">
        <v>4</v>
      </c>
      <c r="BX94" s="65" t="s">
        <v>70</v>
      </c>
      <c r="CL94" s="65" t="s">
        <v>1</v>
      </c>
    </row>
    <row r="95" spans="1:91" s="6" customFormat="1" ht="16.5" customHeight="1">
      <c r="A95" s="67" t="s">
        <v>71</v>
      </c>
      <c r="B95" s="68"/>
      <c r="C95" s="69"/>
      <c r="D95" s="165" t="s">
        <v>72</v>
      </c>
      <c r="E95" s="165"/>
      <c r="F95" s="165"/>
      <c r="G95" s="165"/>
      <c r="H95" s="165"/>
      <c r="I95" s="70"/>
      <c r="J95" s="165" t="s">
        <v>301</v>
      </c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3">
        <f>'SO 01 - Stavebné práce'!J30</f>
        <v>0</v>
      </c>
      <c r="AH95" s="164"/>
      <c r="AI95" s="164"/>
      <c r="AJ95" s="164"/>
      <c r="AK95" s="164"/>
      <c r="AL95" s="164"/>
      <c r="AM95" s="164"/>
      <c r="AN95" s="163">
        <f>SUM(AG95,AT95)</f>
        <v>0</v>
      </c>
      <c r="AO95" s="164"/>
      <c r="AP95" s="164"/>
      <c r="AQ95" s="71" t="s">
        <v>73</v>
      </c>
      <c r="AR95" s="68"/>
      <c r="AS95" s="72">
        <v>0</v>
      </c>
      <c r="AT95" s="73">
        <f>ROUND(SUM(AV95:AW95),2)</f>
        <v>0</v>
      </c>
      <c r="AU95" s="74">
        <f>'SO 01 - Stavebné práce'!P127</f>
        <v>373.65479658000004</v>
      </c>
      <c r="AV95" s="73">
        <f>'SO 01 - Stavebné práce'!J33</f>
        <v>0</v>
      </c>
      <c r="AW95" s="73">
        <f>'SO 01 - Stavebné práce'!J34</f>
        <v>0</v>
      </c>
      <c r="AX95" s="73">
        <f>'SO 01 - Stavebné práce'!J35</f>
        <v>0</v>
      </c>
      <c r="AY95" s="73">
        <f>'SO 01 - Stavebné práce'!J36</f>
        <v>0</v>
      </c>
      <c r="AZ95" s="73">
        <f>'SO 01 - Stavebné práce'!F33</f>
        <v>0</v>
      </c>
      <c r="BA95" s="73">
        <f>'SO 01 - Stavebné práce'!F34</f>
        <v>0</v>
      </c>
      <c r="BB95" s="73">
        <f>'SO 01 - Stavebné práce'!F35</f>
        <v>0</v>
      </c>
      <c r="BC95" s="73">
        <f>'SO 01 - Stavebné práce'!F36</f>
        <v>0</v>
      </c>
      <c r="BD95" s="75">
        <f>'SO 01 - Stavebné práce'!F37</f>
        <v>0</v>
      </c>
      <c r="BT95" s="76" t="s">
        <v>74</v>
      </c>
      <c r="BV95" s="76" t="s">
        <v>69</v>
      </c>
      <c r="BW95" s="76" t="s">
        <v>75</v>
      </c>
      <c r="BX95" s="76" t="s">
        <v>4</v>
      </c>
      <c r="CL95" s="76" t="s">
        <v>1</v>
      </c>
      <c r="CM95" s="76" t="s">
        <v>67</v>
      </c>
    </row>
    <row r="96" spans="1:91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1"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  <mergeCell ref="L28:P28"/>
    <mergeCell ref="W28:AE28"/>
    <mergeCell ref="AK28:AO28"/>
    <mergeCell ref="AK29:AO29"/>
    <mergeCell ref="L29:P29"/>
    <mergeCell ref="K5:AO5"/>
    <mergeCell ref="K6:AO6"/>
    <mergeCell ref="AR2:BE2"/>
    <mergeCell ref="E23:AN23"/>
    <mergeCell ref="AK26:AO26"/>
    <mergeCell ref="AM4:AO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SO 01 - Stavebné práce'!C2" display="/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80"/>
  <sheetViews>
    <sheetView showGridLines="0" tabSelected="1" workbookViewId="0">
      <selection activeCell="I4" sqref="I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7"/>
    </row>
    <row r="2" spans="1:46" ht="36.950000000000003" customHeight="1">
      <c r="L2" s="171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75</v>
      </c>
    </row>
    <row r="3" spans="1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67</v>
      </c>
    </row>
    <row r="4" spans="1:46" ht="24.95" customHeight="1">
      <c r="B4" s="16"/>
      <c r="D4" s="17" t="s">
        <v>76</v>
      </c>
      <c r="I4" t="s">
        <v>305</v>
      </c>
      <c r="L4" s="16"/>
      <c r="M4" s="78" t="s">
        <v>9</v>
      </c>
      <c r="AT4" s="13" t="s">
        <v>3</v>
      </c>
    </row>
    <row r="5" spans="1:46" ht="6.95" customHeight="1">
      <c r="B5" s="16"/>
      <c r="L5" s="16"/>
    </row>
    <row r="6" spans="1:46" ht="12" customHeight="1">
      <c r="B6" s="16"/>
      <c r="D6" s="22" t="s">
        <v>11</v>
      </c>
      <c r="L6" s="16"/>
    </row>
    <row r="7" spans="1:46" ht="16.5" customHeight="1">
      <c r="B7" s="16"/>
      <c r="E7" s="185" t="str">
        <f>'Rekapitulácia stavby'!K6</f>
        <v>Výmena garážových brán č.1 a č.2 - b.č.17 Garáže B</v>
      </c>
      <c r="F7" s="186"/>
      <c r="G7" s="186"/>
      <c r="H7" s="186"/>
      <c r="L7" s="16"/>
    </row>
    <row r="8" spans="1:46" s="1" customFormat="1" ht="12" customHeight="1">
      <c r="B8" s="25"/>
      <c r="D8" s="22" t="s">
        <v>77</v>
      </c>
      <c r="L8" s="25"/>
    </row>
    <row r="9" spans="1:46" s="1" customFormat="1" ht="36.950000000000003" customHeight="1">
      <c r="B9" s="25"/>
      <c r="E9" s="149" t="s">
        <v>304</v>
      </c>
      <c r="F9" s="184"/>
      <c r="G9" s="184"/>
      <c r="H9" s="184"/>
      <c r="L9" s="25"/>
    </row>
    <row r="10" spans="1:46" s="1" customFormat="1">
      <c r="B10" s="25"/>
      <c r="L10" s="25"/>
    </row>
    <row r="11" spans="1:46" s="1" customFormat="1" ht="12" customHeight="1">
      <c r="B11" s="25"/>
      <c r="D11" s="22" t="s">
        <v>12</v>
      </c>
      <c r="F11" s="20" t="s">
        <v>1</v>
      </c>
      <c r="I11" s="22" t="s">
        <v>13</v>
      </c>
      <c r="J11" s="20" t="s">
        <v>1</v>
      </c>
      <c r="L11" s="25"/>
    </row>
    <row r="12" spans="1:46" s="1" customFormat="1" ht="12" customHeight="1">
      <c r="B12" s="25"/>
      <c r="D12" s="22" t="s">
        <v>14</v>
      </c>
      <c r="F12" s="20" t="s">
        <v>15</v>
      </c>
      <c r="I12" s="22" t="s">
        <v>16</v>
      </c>
      <c r="J12" s="45"/>
      <c r="L12" s="25"/>
    </row>
    <row r="13" spans="1:46" s="1" customFormat="1" ht="10.9" customHeight="1">
      <c r="B13" s="25"/>
      <c r="L13" s="25"/>
    </row>
    <row r="14" spans="1:46" s="1" customFormat="1" ht="12" customHeight="1">
      <c r="B14" s="25"/>
      <c r="D14" s="22" t="s">
        <v>17</v>
      </c>
      <c r="I14" s="22" t="s">
        <v>18</v>
      </c>
      <c r="J14" s="20" t="s">
        <v>1</v>
      </c>
      <c r="L14" s="25"/>
    </row>
    <row r="15" spans="1:46" s="1" customFormat="1" ht="18" customHeight="1">
      <c r="B15" s="25"/>
      <c r="E15" s="20" t="s">
        <v>19</v>
      </c>
      <c r="I15" s="22" t="s">
        <v>20</v>
      </c>
      <c r="J15" s="20" t="s">
        <v>1</v>
      </c>
      <c r="L15" s="25"/>
    </row>
    <row r="16" spans="1:46" s="1" customFormat="1" ht="6.95" customHeight="1">
      <c r="B16" s="25"/>
      <c r="L16" s="25"/>
    </row>
    <row r="17" spans="2:12" s="1" customFormat="1" ht="12" customHeight="1">
      <c r="B17" s="25"/>
      <c r="D17" s="22" t="s">
        <v>21</v>
      </c>
      <c r="I17" s="22" t="s">
        <v>18</v>
      </c>
      <c r="J17" s="20" t="str">
        <f>'Rekapitulácia stavby'!AN13</f>
        <v/>
      </c>
      <c r="L17" s="25"/>
    </row>
    <row r="18" spans="2:12" s="1" customFormat="1" ht="18" customHeight="1">
      <c r="B18" s="25"/>
      <c r="E18" s="168" t="str">
        <f>'Rekapitulácia stavby'!E14</f>
        <v xml:space="preserve"> </v>
      </c>
      <c r="F18" s="168"/>
      <c r="G18" s="168"/>
      <c r="H18" s="168"/>
      <c r="I18" s="22" t="s">
        <v>20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22</v>
      </c>
      <c r="I20" s="22" t="s">
        <v>18</v>
      </c>
      <c r="J20" s="20" t="s">
        <v>1</v>
      </c>
      <c r="L20" s="25"/>
    </row>
    <row r="21" spans="2:12" s="1" customFormat="1" ht="18" customHeight="1">
      <c r="B21" s="25"/>
      <c r="E21" s="20"/>
      <c r="I21" s="22" t="s">
        <v>20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25</v>
      </c>
      <c r="I23" s="22" t="s">
        <v>18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20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26</v>
      </c>
      <c r="L26" s="25"/>
    </row>
    <row r="27" spans="2:12" s="7" customFormat="1" ht="16.5" customHeight="1">
      <c r="B27" s="79"/>
      <c r="E27" s="172" t="s">
        <v>1</v>
      </c>
      <c r="F27" s="172"/>
      <c r="G27" s="172"/>
      <c r="H27" s="172"/>
      <c r="L27" s="79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0" t="s">
        <v>27</v>
      </c>
      <c r="J30" s="59">
        <f>ROUND(J127,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29</v>
      </c>
      <c r="I32" s="28" t="s">
        <v>28</v>
      </c>
      <c r="J32" s="28" t="s">
        <v>30</v>
      </c>
      <c r="L32" s="25"/>
    </row>
    <row r="33" spans="2:12" s="1" customFormat="1" ht="14.45" customHeight="1">
      <c r="B33" s="25"/>
      <c r="D33" s="81" t="s">
        <v>31</v>
      </c>
      <c r="E33" s="22" t="s">
        <v>32</v>
      </c>
      <c r="F33" s="82">
        <f>ROUND((SUM(BE127:BE179)),  2)</f>
        <v>0</v>
      </c>
      <c r="I33" s="83">
        <v>0.2</v>
      </c>
      <c r="J33" s="82">
        <f>ROUND(((SUM(BE127:BE179))*I33),  2)</f>
        <v>0</v>
      </c>
      <c r="L33" s="25"/>
    </row>
    <row r="34" spans="2:12" s="1" customFormat="1" ht="14.45" customHeight="1">
      <c r="B34" s="25"/>
      <c r="E34" s="22" t="s">
        <v>33</v>
      </c>
      <c r="F34" s="82">
        <f>ROUND((SUM(BF127:BF179)),  2)</f>
        <v>0</v>
      </c>
      <c r="I34" s="83">
        <v>0.2</v>
      </c>
      <c r="J34" s="82">
        <f>ROUND(((SUM(BF127:BF179))*I34),  2)</f>
        <v>0</v>
      </c>
      <c r="L34" s="25"/>
    </row>
    <row r="35" spans="2:12" s="1" customFormat="1" ht="14.45" hidden="1" customHeight="1">
      <c r="B35" s="25"/>
      <c r="E35" s="22" t="s">
        <v>34</v>
      </c>
      <c r="F35" s="82">
        <f>ROUND((SUM(BG127:BG179)),  2)</f>
        <v>0</v>
      </c>
      <c r="I35" s="83">
        <v>0.2</v>
      </c>
      <c r="J35" s="82">
        <f>0</f>
        <v>0</v>
      </c>
      <c r="L35" s="25"/>
    </row>
    <row r="36" spans="2:12" s="1" customFormat="1" ht="14.45" hidden="1" customHeight="1">
      <c r="B36" s="25"/>
      <c r="E36" s="22" t="s">
        <v>35</v>
      </c>
      <c r="F36" s="82">
        <f>ROUND((SUM(BH127:BH179)),  2)</f>
        <v>0</v>
      </c>
      <c r="I36" s="83">
        <v>0.2</v>
      </c>
      <c r="J36" s="82">
        <f>0</f>
        <v>0</v>
      </c>
      <c r="L36" s="25"/>
    </row>
    <row r="37" spans="2:12" s="1" customFormat="1" ht="14.45" hidden="1" customHeight="1">
      <c r="B37" s="25"/>
      <c r="E37" s="22" t="s">
        <v>36</v>
      </c>
      <c r="F37" s="82">
        <f>ROUND((SUM(BI127:BI179)),  2)</f>
        <v>0</v>
      </c>
      <c r="I37" s="83">
        <v>0</v>
      </c>
      <c r="J37" s="82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4"/>
      <c r="D39" s="85" t="s">
        <v>37</v>
      </c>
      <c r="E39" s="50"/>
      <c r="F39" s="50"/>
      <c r="G39" s="86" t="s">
        <v>38</v>
      </c>
      <c r="H39" s="87" t="s">
        <v>39</v>
      </c>
      <c r="I39" s="50"/>
      <c r="J39" s="88">
        <f>SUM(J30:J37)</f>
        <v>0</v>
      </c>
      <c r="K39" s="89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40</v>
      </c>
      <c r="E50" s="35"/>
      <c r="F50" s="35"/>
      <c r="G50" s="34" t="s">
        <v>41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42</v>
      </c>
      <c r="E61" s="27"/>
      <c r="F61" s="90" t="s">
        <v>43</v>
      </c>
      <c r="G61" s="36" t="s">
        <v>42</v>
      </c>
      <c r="H61" s="27"/>
      <c r="I61" s="27"/>
      <c r="J61" s="91" t="s">
        <v>43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44</v>
      </c>
      <c r="E65" s="35"/>
      <c r="F65" s="35"/>
      <c r="G65" s="34" t="s">
        <v>45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42</v>
      </c>
      <c r="E76" s="27"/>
      <c r="F76" s="90" t="s">
        <v>43</v>
      </c>
      <c r="G76" s="36" t="s">
        <v>42</v>
      </c>
      <c r="H76" s="27"/>
      <c r="I76" s="27"/>
      <c r="J76" s="91" t="s">
        <v>43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78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11</v>
      </c>
      <c r="L84" s="25"/>
    </row>
    <row r="85" spans="2:47" s="1" customFormat="1" ht="16.5" customHeight="1">
      <c r="B85" s="25"/>
      <c r="E85" s="185" t="str">
        <f>E7</f>
        <v>Výmena garážových brán č.1 a č.2 - b.č.17 Garáže B</v>
      </c>
      <c r="F85" s="186"/>
      <c r="G85" s="186"/>
      <c r="H85" s="186"/>
      <c r="L85" s="25"/>
    </row>
    <row r="86" spans="2:47" s="1" customFormat="1" ht="12" customHeight="1">
      <c r="B86" s="25"/>
      <c r="C86" s="22" t="s">
        <v>77</v>
      </c>
      <c r="L86" s="25"/>
    </row>
    <row r="87" spans="2:47" s="1" customFormat="1" ht="16.5" customHeight="1">
      <c r="B87" s="25"/>
      <c r="E87" s="149" t="str">
        <f>E9</f>
        <v>SO 01 - Stavebné práce a dodávky výrobkov s montážou</v>
      </c>
      <c r="F87" s="184"/>
      <c r="G87" s="184"/>
      <c r="H87" s="184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14</v>
      </c>
      <c r="F89" s="20" t="str">
        <f>F12</f>
        <v xml:space="preserve"> </v>
      </c>
      <c r="I89" s="22" t="s">
        <v>16</v>
      </c>
      <c r="J89" s="45" t="str">
        <f>IF(J12="","",J12)</f>
        <v/>
      </c>
      <c r="L89" s="25"/>
    </row>
    <row r="90" spans="2:47" s="1" customFormat="1" ht="6.95" customHeight="1">
      <c r="B90" s="25"/>
      <c r="L90" s="25"/>
    </row>
    <row r="91" spans="2:47" s="1" customFormat="1" ht="27.95" customHeight="1">
      <c r="B91" s="25"/>
      <c r="C91" s="22" t="s">
        <v>17</v>
      </c>
      <c r="F91" s="20" t="str">
        <f>E15</f>
        <v>AOS generála M.R.Štefánika</v>
      </c>
      <c r="I91" s="22" t="s">
        <v>22</v>
      </c>
      <c r="J91" s="23"/>
      <c r="L91" s="25"/>
    </row>
    <row r="92" spans="2:47" s="1" customFormat="1" ht="15.2" customHeight="1">
      <c r="B92" s="25"/>
      <c r="C92" s="22" t="s">
        <v>21</v>
      </c>
      <c r="F92" s="20" t="str">
        <f>IF(E18="","",E18)</f>
        <v xml:space="preserve"> </v>
      </c>
      <c r="I92" s="22" t="s">
        <v>25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2" t="s">
        <v>79</v>
      </c>
      <c r="D94" s="84"/>
      <c r="E94" s="84"/>
      <c r="F94" s="84"/>
      <c r="G94" s="84"/>
      <c r="H94" s="84"/>
      <c r="I94" s="84"/>
      <c r="J94" s="93" t="s">
        <v>80</v>
      </c>
      <c r="K94" s="84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4" t="s">
        <v>81</v>
      </c>
      <c r="J96" s="59">
        <f>J127</f>
        <v>0</v>
      </c>
      <c r="L96" s="25"/>
      <c r="AU96" s="13" t="s">
        <v>82</v>
      </c>
    </row>
    <row r="97" spans="2:12" s="8" customFormat="1" ht="24.95" customHeight="1">
      <c r="B97" s="95"/>
      <c r="D97" s="96" t="s">
        <v>83</v>
      </c>
      <c r="E97" s="97"/>
      <c r="F97" s="97"/>
      <c r="G97" s="97"/>
      <c r="H97" s="97"/>
      <c r="I97" s="97"/>
      <c r="J97" s="98">
        <f>J128</f>
        <v>0</v>
      </c>
      <c r="L97" s="95"/>
    </row>
    <row r="98" spans="2:12" s="9" customFormat="1" ht="19.899999999999999" customHeight="1">
      <c r="B98" s="99"/>
      <c r="D98" s="100" t="s">
        <v>84</v>
      </c>
      <c r="E98" s="101"/>
      <c r="F98" s="101"/>
      <c r="G98" s="101"/>
      <c r="H98" s="101"/>
      <c r="I98" s="101"/>
      <c r="J98" s="102">
        <f>J129</f>
        <v>0</v>
      </c>
      <c r="L98" s="99"/>
    </row>
    <row r="99" spans="2:12" s="9" customFormat="1" ht="19.899999999999999" customHeight="1">
      <c r="B99" s="99"/>
      <c r="D99" s="100" t="s">
        <v>85</v>
      </c>
      <c r="E99" s="101"/>
      <c r="F99" s="101"/>
      <c r="G99" s="101"/>
      <c r="H99" s="101"/>
      <c r="I99" s="101"/>
      <c r="J99" s="102">
        <f>J131</f>
        <v>0</v>
      </c>
      <c r="L99" s="99"/>
    </row>
    <row r="100" spans="2:12" s="9" customFormat="1" ht="19.899999999999999" customHeight="1">
      <c r="B100" s="99"/>
      <c r="D100" s="100" t="s">
        <v>86</v>
      </c>
      <c r="E100" s="101"/>
      <c r="F100" s="101"/>
      <c r="G100" s="101"/>
      <c r="H100" s="101"/>
      <c r="I100" s="101"/>
      <c r="J100" s="102">
        <f>J140</f>
        <v>0</v>
      </c>
      <c r="L100" s="99"/>
    </row>
    <row r="101" spans="2:12" s="9" customFormat="1" ht="19.899999999999999" customHeight="1">
      <c r="B101" s="99"/>
      <c r="D101" s="100" t="s">
        <v>87</v>
      </c>
      <c r="E101" s="101"/>
      <c r="F101" s="101"/>
      <c r="G101" s="101"/>
      <c r="H101" s="101"/>
      <c r="I101" s="101"/>
      <c r="J101" s="102">
        <f>J152</f>
        <v>0</v>
      </c>
      <c r="L101" s="99"/>
    </row>
    <row r="102" spans="2:12" s="8" customFormat="1" ht="24.95" customHeight="1">
      <c r="B102" s="95"/>
      <c r="D102" s="96" t="s">
        <v>88</v>
      </c>
      <c r="E102" s="97"/>
      <c r="F102" s="97"/>
      <c r="G102" s="97"/>
      <c r="H102" s="97"/>
      <c r="I102" s="97"/>
      <c r="J102" s="98">
        <f>J154</f>
        <v>0</v>
      </c>
      <c r="L102" s="95"/>
    </row>
    <row r="103" spans="2:12" s="9" customFormat="1" ht="19.899999999999999" customHeight="1">
      <c r="B103" s="99"/>
      <c r="D103" s="100" t="s">
        <v>89</v>
      </c>
      <c r="E103" s="101"/>
      <c r="F103" s="101"/>
      <c r="G103" s="101"/>
      <c r="H103" s="101"/>
      <c r="I103" s="101"/>
      <c r="J103" s="102">
        <f>J155</f>
        <v>0</v>
      </c>
      <c r="L103" s="99"/>
    </row>
    <row r="104" spans="2:12" s="9" customFormat="1" ht="19.899999999999999" customHeight="1">
      <c r="B104" s="99"/>
      <c r="D104" s="100" t="s">
        <v>90</v>
      </c>
      <c r="E104" s="101"/>
      <c r="F104" s="101"/>
      <c r="G104" s="101"/>
      <c r="H104" s="101"/>
      <c r="I104" s="101"/>
      <c r="J104" s="102">
        <f>J159</f>
        <v>0</v>
      </c>
      <c r="L104" s="99"/>
    </row>
    <row r="105" spans="2:12" s="9" customFormat="1" ht="19.899999999999999" customHeight="1">
      <c r="B105" s="99"/>
      <c r="D105" s="100" t="s">
        <v>91</v>
      </c>
      <c r="E105" s="101"/>
      <c r="F105" s="101"/>
      <c r="G105" s="101"/>
      <c r="H105" s="101"/>
      <c r="I105" s="101"/>
      <c r="J105" s="102">
        <f>J170</f>
        <v>0</v>
      </c>
      <c r="L105" s="99"/>
    </row>
    <row r="106" spans="2:12" s="9" customFormat="1" ht="19.899999999999999" customHeight="1">
      <c r="B106" s="99"/>
      <c r="D106" s="100" t="s">
        <v>92</v>
      </c>
      <c r="E106" s="101"/>
      <c r="F106" s="101"/>
      <c r="G106" s="101"/>
      <c r="H106" s="101"/>
      <c r="I106" s="101"/>
      <c r="J106" s="102">
        <f>J174</f>
        <v>0</v>
      </c>
      <c r="L106" s="99"/>
    </row>
    <row r="107" spans="2:12" s="9" customFormat="1" ht="19.899999999999999" customHeight="1">
      <c r="B107" s="99"/>
      <c r="D107" s="100" t="s">
        <v>93</v>
      </c>
      <c r="E107" s="101"/>
      <c r="F107" s="101"/>
      <c r="G107" s="101"/>
      <c r="H107" s="101"/>
      <c r="I107" s="101"/>
      <c r="J107" s="102">
        <f>J177</f>
        <v>0</v>
      </c>
      <c r="L107" s="99"/>
    </row>
    <row r="108" spans="2:12" s="1" customFormat="1" ht="21.75" customHeight="1">
      <c r="B108" s="25"/>
      <c r="L108" s="25"/>
    </row>
    <row r="109" spans="2:12" s="1" customFormat="1" ht="6.95" customHeight="1"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25"/>
    </row>
    <row r="113" spans="2:63" s="1" customFormat="1" ht="6.95" customHeight="1"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25"/>
    </row>
    <row r="114" spans="2:63" s="1" customFormat="1" ht="24.95" customHeight="1">
      <c r="B114" s="25"/>
      <c r="C114" s="17" t="s">
        <v>94</v>
      </c>
      <c r="L114" s="25"/>
    </row>
    <row r="115" spans="2:63" s="1" customFormat="1" ht="6.95" customHeight="1">
      <c r="B115" s="25"/>
      <c r="L115" s="25"/>
    </row>
    <row r="116" spans="2:63" s="1" customFormat="1" ht="12" customHeight="1">
      <c r="B116" s="25"/>
      <c r="C116" s="22" t="s">
        <v>11</v>
      </c>
      <c r="L116" s="25"/>
    </row>
    <row r="117" spans="2:63" s="1" customFormat="1" ht="16.5" customHeight="1">
      <c r="B117" s="25"/>
      <c r="E117" s="185" t="str">
        <f>E7</f>
        <v>Výmena garážových brán č.1 a č.2 - b.č.17 Garáže B</v>
      </c>
      <c r="F117" s="186"/>
      <c r="G117" s="186"/>
      <c r="H117" s="186"/>
      <c r="L117" s="25"/>
    </row>
    <row r="118" spans="2:63" s="1" customFormat="1" ht="12" customHeight="1">
      <c r="B118" s="25"/>
      <c r="C118" s="22" t="s">
        <v>77</v>
      </c>
      <c r="L118" s="25"/>
    </row>
    <row r="119" spans="2:63" s="1" customFormat="1" ht="16.5" customHeight="1">
      <c r="B119" s="25"/>
      <c r="E119" s="149" t="str">
        <f>E9</f>
        <v>SO 01 - Stavebné práce a dodávky výrobkov s montážou</v>
      </c>
      <c r="F119" s="184"/>
      <c r="G119" s="184"/>
      <c r="H119" s="184"/>
      <c r="L119" s="25"/>
    </row>
    <row r="120" spans="2:63" s="1" customFormat="1" ht="6.95" customHeight="1">
      <c r="B120" s="25"/>
      <c r="L120" s="25"/>
    </row>
    <row r="121" spans="2:63" s="1" customFormat="1" ht="12" customHeight="1">
      <c r="B121" s="25"/>
      <c r="C121" s="22" t="s">
        <v>14</v>
      </c>
      <c r="F121" s="20" t="str">
        <f>F12</f>
        <v xml:space="preserve"> </v>
      </c>
      <c r="I121" s="22" t="s">
        <v>16</v>
      </c>
      <c r="J121" s="45" t="str">
        <f>IF(J12="","",J12)</f>
        <v/>
      </c>
      <c r="L121" s="25"/>
    </row>
    <row r="122" spans="2:63" s="1" customFormat="1" ht="6.95" customHeight="1">
      <c r="B122" s="25"/>
      <c r="L122" s="25"/>
    </row>
    <row r="123" spans="2:63" s="1" customFormat="1" ht="27.95" customHeight="1">
      <c r="B123" s="25"/>
      <c r="C123" s="22" t="s">
        <v>17</v>
      </c>
      <c r="F123" s="20" t="str">
        <f>E15</f>
        <v>AOS generála M.R.Štefánika</v>
      </c>
      <c r="I123" s="22" t="s">
        <v>22</v>
      </c>
      <c r="J123" s="23"/>
      <c r="L123" s="25"/>
    </row>
    <row r="124" spans="2:63" s="1" customFormat="1" ht="15.2" customHeight="1">
      <c r="B124" s="25"/>
      <c r="C124" s="22" t="s">
        <v>21</v>
      </c>
      <c r="F124" s="20" t="str">
        <f>IF(E18="","",E18)</f>
        <v xml:space="preserve"> </v>
      </c>
      <c r="I124" s="22" t="s">
        <v>25</v>
      </c>
      <c r="J124" s="23" t="str">
        <f>E24</f>
        <v xml:space="preserve"> </v>
      </c>
      <c r="L124" s="25"/>
    </row>
    <row r="125" spans="2:63" s="1" customFormat="1" ht="10.35" customHeight="1">
      <c r="B125" s="25"/>
      <c r="L125" s="25"/>
    </row>
    <row r="126" spans="2:63" s="10" customFormat="1" ht="29.25" customHeight="1">
      <c r="B126" s="103"/>
      <c r="C126" s="104" t="s">
        <v>95</v>
      </c>
      <c r="D126" s="105" t="s">
        <v>52</v>
      </c>
      <c r="E126" s="105" t="s">
        <v>48</v>
      </c>
      <c r="F126" s="105" t="s">
        <v>49</v>
      </c>
      <c r="G126" s="105" t="s">
        <v>96</v>
      </c>
      <c r="H126" s="105" t="s">
        <v>97</v>
      </c>
      <c r="I126" s="105" t="s">
        <v>98</v>
      </c>
      <c r="J126" s="106" t="s">
        <v>80</v>
      </c>
      <c r="K126" s="107" t="s">
        <v>99</v>
      </c>
      <c r="L126" s="103"/>
      <c r="M126" s="52" t="s">
        <v>1</v>
      </c>
      <c r="N126" s="53" t="s">
        <v>31</v>
      </c>
      <c r="O126" s="53" t="s">
        <v>100</v>
      </c>
      <c r="P126" s="53" t="s">
        <v>101</v>
      </c>
      <c r="Q126" s="53" t="s">
        <v>102</v>
      </c>
      <c r="R126" s="53" t="s">
        <v>103</v>
      </c>
      <c r="S126" s="53" t="s">
        <v>104</v>
      </c>
      <c r="T126" s="54" t="s">
        <v>105</v>
      </c>
    </row>
    <row r="127" spans="2:63" s="1" customFormat="1" ht="22.9" customHeight="1">
      <c r="B127" s="25"/>
      <c r="C127" s="57" t="s">
        <v>81</v>
      </c>
      <c r="J127" s="108">
        <f>BK127</f>
        <v>0</v>
      </c>
      <c r="L127" s="25"/>
      <c r="M127" s="55"/>
      <c r="N127" s="46"/>
      <c r="O127" s="46"/>
      <c r="P127" s="109">
        <f>P128+P154</f>
        <v>373.65479658000004</v>
      </c>
      <c r="Q127" s="46"/>
      <c r="R127" s="109">
        <f>R128+R154</f>
        <v>13.282279763452003</v>
      </c>
      <c r="S127" s="46"/>
      <c r="T127" s="110">
        <f>T128+T154</f>
        <v>17.003860000000003</v>
      </c>
      <c r="AT127" s="13" t="s">
        <v>66</v>
      </c>
      <c r="AU127" s="13" t="s">
        <v>82</v>
      </c>
      <c r="BK127" s="111">
        <f>BK128+BK154</f>
        <v>0</v>
      </c>
    </row>
    <row r="128" spans="2:63" s="11" customFormat="1" ht="25.9" customHeight="1">
      <c r="B128" s="112"/>
      <c r="D128" s="113" t="s">
        <v>66</v>
      </c>
      <c r="E128" s="114" t="s">
        <v>106</v>
      </c>
      <c r="F128" s="114" t="s">
        <v>107</v>
      </c>
      <c r="J128" s="115">
        <f>BK128</f>
        <v>0</v>
      </c>
      <c r="L128" s="112"/>
      <c r="M128" s="116"/>
      <c r="N128" s="117"/>
      <c r="O128" s="117"/>
      <c r="P128" s="118">
        <f>P129+P131+P140+P152</f>
        <v>253.95706778000002</v>
      </c>
      <c r="Q128" s="117"/>
      <c r="R128" s="118">
        <f>R129+R131+R140+R152</f>
        <v>12.20345884</v>
      </c>
      <c r="S128" s="117"/>
      <c r="T128" s="119">
        <f>T129+T131+T140+T152</f>
        <v>15.803860000000002</v>
      </c>
      <c r="AR128" s="113" t="s">
        <v>74</v>
      </c>
      <c r="AT128" s="120" t="s">
        <v>66</v>
      </c>
      <c r="AU128" s="120" t="s">
        <v>67</v>
      </c>
      <c r="AY128" s="113" t="s">
        <v>108</v>
      </c>
      <c r="BK128" s="121">
        <f>BK129+BK131+BK140+BK152</f>
        <v>0</v>
      </c>
    </row>
    <row r="129" spans="2:65" s="11" customFormat="1" ht="22.9" customHeight="1">
      <c r="B129" s="112"/>
      <c r="D129" s="113" t="s">
        <v>66</v>
      </c>
      <c r="E129" s="122" t="s">
        <v>109</v>
      </c>
      <c r="F129" s="122" t="s">
        <v>110</v>
      </c>
      <c r="J129" s="123">
        <f>BK129</f>
        <v>0</v>
      </c>
      <c r="L129" s="112"/>
      <c r="M129" s="116"/>
      <c r="N129" s="117"/>
      <c r="O129" s="117"/>
      <c r="P129" s="118">
        <f>P130</f>
        <v>8.620224480000001</v>
      </c>
      <c r="Q129" s="117"/>
      <c r="R129" s="118">
        <f>R130</f>
        <v>2.2351705599999998</v>
      </c>
      <c r="S129" s="117"/>
      <c r="T129" s="119">
        <f>T130</f>
        <v>0</v>
      </c>
      <c r="AR129" s="113" t="s">
        <v>74</v>
      </c>
      <c r="AT129" s="120" t="s">
        <v>66</v>
      </c>
      <c r="AU129" s="120" t="s">
        <v>74</v>
      </c>
      <c r="AY129" s="113" t="s">
        <v>108</v>
      </c>
      <c r="BK129" s="121">
        <f>BK130</f>
        <v>0</v>
      </c>
    </row>
    <row r="130" spans="2:65" s="1" customFormat="1" ht="24" customHeight="1">
      <c r="B130" s="124"/>
      <c r="C130" s="125" t="s">
        <v>74</v>
      </c>
      <c r="D130" s="125" t="s">
        <v>111</v>
      </c>
      <c r="E130" s="126" t="s">
        <v>112</v>
      </c>
      <c r="F130" s="127" t="s">
        <v>113</v>
      </c>
      <c r="G130" s="128" t="s">
        <v>114</v>
      </c>
      <c r="H130" s="129">
        <v>3.1880000000000002</v>
      </c>
      <c r="I130" s="129">
        <v>0</v>
      </c>
      <c r="J130" s="129">
        <f>ROUND(I130*H130,3)</f>
        <v>0</v>
      </c>
      <c r="K130" s="127" t="s">
        <v>115</v>
      </c>
      <c r="L130" s="25"/>
      <c r="M130" s="130" t="s">
        <v>1</v>
      </c>
      <c r="N130" s="131" t="s">
        <v>33</v>
      </c>
      <c r="O130" s="132">
        <v>2.7039599999999999</v>
      </c>
      <c r="P130" s="132">
        <f>O130*H130</f>
        <v>8.620224480000001</v>
      </c>
      <c r="Q130" s="132">
        <v>0.70111999999999997</v>
      </c>
      <c r="R130" s="132">
        <f>Q130*H130</f>
        <v>2.2351705599999998</v>
      </c>
      <c r="S130" s="132">
        <v>0</v>
      </c>
      <c r="T130" s="133">
        <f>S130*H130</f>
        <v>0</v>
      </c>
      <c r="AR130" s="134" t="s">
        <v>116</v>
      </c>
      <c r="AT130" s="134" t="s">
        <v>111</v>
      </c>
      <c r="AU130" s="134" t="s">
        <v>117</v>
      </c>
      <c r="AY130" s="13" t="s">
        <v>108</v>
      </c>
      <c r="BE130" s="135">
        <f>IF(N130="základná",J130,0)</f>
        <v>0</v>
      </c>
      <c r="BF130" s="135">
        <f>IF(N130="znížená",J130,0)</f>
        <v>0</v>
      </c>
      <c r="BG130" s="135">
        <f>IF(N130="zákl. prenesená",J130,0)</f>
        <v>0</v>
      </c>
      <c r="BH130" s="135">
        <f>IF(N130="zníž. prenesená",J130,0)</f>
        <v>0</v>
      </c>
      <c r="BI130" s="135">
        <f>IF(N130="nulová",J130,0)</f>
        <v>0</v>
      </c>
      <c r="BJ130" s="13" t="s">
        <v>117</v>
      </c>
      <c r="BK130" s="136">
        <f>ROUND(I130*H130,3)</f>
        <v>0</v>
      </c>
      <c r="BL130" s="13" t="s">
        <v>116</v>
      </c>
      <c r="BM130" s="134" t="s">
        <v>118</v>
      </c>
    </row>
    <row r="131" spans="2:65" s="11" customFormat="1" ht="22.9" customHeight="1">
      <c r="B131" s="112"/>
      <c r="D131" s="113" t="s">
        <v>66</v>
      </c>
      <c r="E131" s="122" t="s">
        <v>119</v>
      </c>
      <c r="F131" s="122" t="s">
        <v>120</v>
      </c>
      <c r="J131" s="123">
        <f>BK131</f>
        <v>0</v>
      </c>
      <c r="L131" s="112"/>
      <c r="M131" s="116"/>
      <c r="N131" s="117"/>
      <c r="O131" s="117"/>
      <c r="P131" s="118">
        <f>SUM(P132:P139)</f>
        <v>91.350031959999995</v>
      </c>
      <c r="Q131" s="117"/>
      <c r="R131" s="118">
        <f>SUM(R132:R139)</f>
        <v>9.28982508</v>
      </c>
      <c r="S131" s="117"/>
      <c r="T131" s="119">
        <f>SUM(T132:T139)</f>
        <v>0</v>
      </c>
      <c r="AR131" s="113" t="s">
        <v>74</v>
      </c>
      <c r="AT131" s="120" t="s">
        <v>66</v>
      </c>
      <c r="AU131" s="120" t="s">
        <v>74</v>
      </c>
      <c r="AY131" s="113" t="s">
        <v>108</v>
      </c>
      <c r="BK131" s="121">
        <f>SUM(BK132:BK139)</f>
        <v>0</v>
      </c>
    </row>
    <row r="132" spans="2:65" s="1" customFormat="1" ht="24" customHeight="1">
      <c r="B132" s="124"/>
      <c r="C132" s="125" t="s">
        <v>117</v>
      </c>
      <c r="D132" s="125" t="s">
        <v>111</v>
      </c>
      <c r="E132" s="126" t="s">
        <v>121</v>
      </c>
      <c r="F132" s="127" t="s">
        <v>122</v>
      </c>
      <c r="G132" s="128" t="s">
        <v>123</v>
      </c>
      <c r="H132" s="129">
        <v>26.24</v>
      </c>
      <c r="I132" s="129">
        <v>0</v>
      </c>
      <c r="J132" s="129">
        <f t="shared" ref="J132:J139" si="0">ROUND(I132*H132,3)</f>
        <v>0</v>
      </c>
      <c r="K132" s="127" t="s">
        <v>115</v>
      </c>
      <c r="L132" s="25"/>
      <c r="M132" s="130" t="s">
        <v>1</v>
      </c>
      <c r="N132" s="131" t="s">
        <v>33</v>
      </c>
      <c r="O132" s="132">
        <v>8.2019999999999996E-2</v>
      </c>
      <c r="P132" s="132">
        <f t="shared" ref="P132:P139" si="1">O132*H132</f>
        <v>2.1522047999999998</v>
      </c>
      <c r="Q132" s="132">
        <v>1.9000000000000001E-4</v>
      </c>
      <c r="R132" s="132">
        <f t="shared" ref="R132:R139" si="2">Q132*H132</f>
        <v>4.9855999999999998E-3</v>
      </c>
      <c r="S132" s="132">
        <v>0</v>
      </c>
      <c r="T132" s="133">
        <f t="shared" ref="T132:T139" si="3">S132*H132</f>
        <v>0</v>
      </c>
      <c r="AR132" s="134" t="s">
        <v>116</v>
      </c>
      <c r="AT132" s="134" t="s">
        <v>111</v>
      </c>
      <c r="AU132" s="134" t="s">
        <v>117</v>
      </c>
      <c r="AY132" s="13" t="s">
        <v>108</v>
      </c>
      <c r="BE132" s="135">
        <f t="shared" ref="BE132:BE139" si="4">IF(N132="základná",J132,0)</f>
        <v>0</v>
      </c>
      <c r="BF132" s="135">
        <f t="shared" ref="BF132:BF139" si="5">IF(N132="znížená",J132,0)</f>
        <v>0</v>
      </c>
      <c r="BG132" s="135">
        <f t="shared" ref="BG132:BG139" si="6">IF(N132="zákl. prenesená",J132,0)</f>
        <v>0</v>
      </c>
      <c r="BH132" s="135">
        <f t="shared" ref="BH132:BH139" si="7">IF(N132="zníž. prenesená",J132,0)</f>
        <v>0</v>
      </c>
      <c r="BI132" s="135">
        <f t="shared" ref="BI132:BI139" si="8">IF(N132="nulová",J132,0)</f>
        <v>0</v>
      </c>
      <c r="BJ132" s="13" t="s">
        <v>117</v>
      </c>
      <c r="BK132" s="136">
        <f t="shared" ref="BK132:BK139" si="9">ROUND(I132*H132,3)</f>
        <v>0</v>
      </c>
      <c r="BL132" s="13" t="s">
        <v>116</v>
      </c>
      <c r="BM132" s="134" t="s">
        <v>124</v>
      </c>
    </row>
    <row r="133" spans="2:65" s="1" customFormat="1" ht="24" customHeight="1">
      <c r="B133" s="124"/>
      <c r="C133" s="125" t="s">
        <v>109</v>
      </c>
      <c r="D133" s="125" t="s">
        <v>111</v>
      </c>
      <c r="E133" s="126" t="s">
        <v>125</v>
      </c>
      <c r="F133" s="127" t="s">
        <v>126</v>
      </c>
      <c r="G133" s="128" t="s">
        <v>123</v>
      </c>
      <c r="H133" s="129">
        <v>17.34</v>
      </c>
      <c r="I133" s="129">
        <v>0</v>
      </c>
      <c r="J133" s="129">
        <f t="shared" si="0"/>
        <v>0</v>
      </c>
      <c r="K133" s="127" t="s">
        <v>127</v>
      </c>
      <c r="L133" s="25"/>
      <c r="M133" s="130" t="s">
        <v>1</v>
      </c>
      <c r="N133" s="131" t="s">
        <v>33</v>
      </c>
      <c r="O133" s="132">
        <v>0.42803999999999998</v>
      </c>
      <c r="P133" s="132">
        <f t="shared" si="1"/>
        <v>7.4222135999999992</v>
      </c>
      <c r="Q133" s="132">
        <v>2.785E-2</v>
      </c>
      <c r="R133" s="132">
        <f t="shared" si="2"/>
        <v>0.48291899999999999</v>
      </c>
      <c r="S133" s="132">
        <v>0</v>
      </c>
      <c r="T133" s="133">
        <f t="shared" si="3"/>
        <v>0</v>
      </c>
      <c r="AR133" s="134" t="s">
        <v>116</v>
      </c>
      <c r="AT133" s="134" t="s">
        <v>111</v>
      </c>
      <c r="AU133" s="134" t="s">
        <v>117</v>
      </c>
      <c r="AY133" s="13" t="s">
        <v>108</v>
      </c>
      <c r="BE133" s="135">
        <f t="shared" si="4"/>
        <v>0</v>
      </c>
      <c r="BF133" s="135">
        <f t="shared" si="5"/>
        <v>0</v>
      </c>
      <c r="BG133" s="135">
        <f t="shared" si="6"/>
        <v>0</v>
      </c>
      <c r="BH133" s="135">
        <f t="shared" si="7"/>
        <v>0</v>
      </c>
      <c r="BI133" s="135">
        <f t="shared" si="8"/>
        <v>0</v>
      </c>
      <c r="BJ133" s="13" t="s">
        <v>117</v>
      </c>
      <c r="BK133" s="136">
        <f t="shared" si="9"/>
        <v>0</v>
      </c>
      <c r="BL133" s="13" t="s">
        <v>116</v>
      </c>
      <c r="BM133" s="134" t="s">
        <v>128</v>
      </c>
    </row>
    <row r="134" spans="2:65" s="1" customFormat="1" ht="24" customHeight="1">
      <c r="B134" s="124"/>
      <c r="C134" s="125" t="s">
        <v>116</v>
      </c>
      <c r="D134" s="125" t="s">
        <v>111</v>
      </c>
      <c r="E134" s="126" t="s">
        <v>129</v>
      </c>
      <c r="F134" s="127" t="s">
        <v>130</v>
      </c>
      <c r="G134" s="128" t="s">
        <v>131</v>
      </c>
      <c r="H134" s="129">
        <v>59.6</v>
      </c>
      <c r="I134" s="129">
        <v>0</v>
      </c>
      <c r="J134" s="129">
        <f t="shared" si="0"/>
        <v>0</v>
      </c>
      <c r="K134" s="127" t="s">
        <v>115</v>
      </c>
      <c r="L134" s="25"/>
      <c r="M134" s="130" t="s">
        <v>1</v>
      </c>
      <c r="N134" s="131" t="s">
        <v>33</v>
      </c>
      <c r="O134" s="132">
        <v>4.9459999999999997E-2</v>
      </c>
      <c r="P134" s="132">
        <f t="shared" si="1"/>
        <v>2.947816</v>
      </c>
      <c r="Q134" s="132">
        <v>1.91E-3</v>
      </c>
      <c r="R134" s="132">
        <f t="shared" si="2"/>
        <v>0.11383600000000001</v>
      </c>
      <c r="S134" s="132">
        <v>0</v>
      </c>
      <c r="T134" s="133">
        <f t="shared" si="3"/>
        <v>0</v>
      </c>
      <c r="AR134" s="134" t="s">
        <v>116</v>
      </c>
      <c r="AT134" s="134" t="s">
        <v>111</v>
      </c>
      <c r="AU134" s="134" t="s">
        <v>117</v>
      </c>
      <c r="AY134" s="13" t="s">
        <v>108</v>
      </c>
      <c r="BE134" s="135">
        <f t="shared" si="4"/>
        <v>0</v>
      </c>
      <c r="BF134" s="135">
        <f t="shared" si="5"/>
        <v>0</v>
      </c>
      <c r="BG134" s="135">
        <f t="shared" si="6"/>
        <v>0</v>
      </c>
      <c r="BH134" s="135">
        <f t="shared" si="7"/>
        <v>0</v>
      </c>
      <c r="BI134" s="135">
        <f t="shared" si="8"/>
        <v>0</v>
      </c>
      <c r="BJ134" s="13" t="s">
        <v>117</v>
      </c>
      <c r="BK134" s="136">
        <f t="shared" si="9"/>
        <v>0</v>
      </c>
      <c r="BL134" s="13" t="s">
        <v>116</v>
      </c>
      <c r="BM134" s="134" t="s">
        <v>132</v>
      </c>
    </row>
    <row r="135" spans="2:65" s="1" customFormat="1" ht="36" customHeight="1">
      <c r="B135" s="124"/>
      <c r="C135" s="125" t="s">
        <v>133</v>
      </c>
      <c r="D135" s="125" t="s">
        <v>111</v>
      </c>
      <c r="E135" s="126" t="s">
        <v>134</v>
      </c>
      <c r="F135" s="127" t="s">
        <v>135</v>
      </c>
      <c r="G135" s="128" t="s">
        <v>123</v>
      </c>
      <c r="H135" s="129">
        <v>16.440000000000001</v>
      </c>
      <c r="I135" s="129">
        <v>0</v>
      </c>
      <c r="J135" s="129">
        <f t="shared" si="0"/>
        <v>0</v>
      </c>
      <c r="K135" s="127" t="s">
        <v>127</v>
      </c>
      <c r="L135" s="25"/>
      <c r="M135" s="130" t="s">
        <v>1</v>
      </c>
      <c r="N135" s="131" t="s">
        <v>33</v>
      </c>
      <c r="O135" s="132">
        <v>0.58670999999999995</v>
      </c>
      <c r="P135" s="132">
        <f t="shared" si="1"/>
        <v>9.6455123999999994</v>
      </c>
      <c r="Q135" s="132">
        <v>4.5190000000000001E-2</v>
      </c>
      <c r="R135" s="132">
        <f t="shared" si="2"/>
        <v>0.74292360000000013</v>
      </c>
      <c r="S135" s="132">
        <v>0</v>
      </c>
      <c r="T135" s="133">
        <f t="shared" si="3"/>
        <v>0</v>
      </c>
      <c r="AR135" s="134" t="s">
        <v>116</v>
      </c>
      <c r="AT135" s="134" t="s">
        <v>111</v>
      </c>
      <c r="AU135" s="134" t="s">
        <v>117</v>
      </c>
      <c r="AY135" s="13" t="s">
        <v>108</v>
      </c>
      <c r="BE135" s="135">
        <f t="shared" si="4"/>
        <v>0</v>
      </c>
      <c r="BF135" s="135">
        <f t="shared" si="5"/>
        <v>0</v>
      </c>
      <c r="BG135" s="135">
        <f t="shared" si="6"/>
        <v>0</v>
      </c>
      <c r="BH135" s="135">
        <f t="shared" si="7"/>
        <v>0</v>
      </c>
      <c r="BI135" s="135">
        <f t="shared" si="8"/>
        <v>0</v>
      </c>
      <c r="BJ135" s="13" t="s">
        <v>117</v>
      </c>
      <c r="BK135" s="136">
        <f t="shared" si="9"/>
        <v>0</v>
      </c>
      <c r="BL135" s="13" t="s">
        <v>116</v>
      </c>
      <c r="BM135" s="134" t="s">
        <v>136</v>
      </c>
    </row>
    <row r="136" spans="2:65" s="1" customFormat="1" ht="36" customHeight="1">
      <c r="B136" s="124"/>
      <c r="C136" s="125" t="s">
        <v>119</v>
      </c>
      <c r="D136" s="125" t="s">
        <v>111</v>
      </c>
      <c r="E136" s="126" t="s">
        <v>137</v>
      </c>
      <c r="F136" s="127" t="s">
        <v>138</v>
      </c>
      <c r="G136" s="128" t="s">
        <v>123</v>
      </c>
      <c r="H136" s="129">
        <v>36.119999999999997</v>
      </c>
      <c r="I136" s="129">
        <v>0</v>
      </c>
      <c r="J136" s="129">
        <f t="shared" si="0"/>
        <v>0</v>
      </c>
      <c r="K136" s="127" t="s">
        <v>115</v>
      </c>
      <c r="L136" s="25"/>
      <c r="M136" s="130" t="s">
        <v>1</v>
      </c>
      <c r="N136" s="131" t="s">
        <v>33</v>
      </c>
      <c r="O136" s="132">
        <v>0.54161999999999999</v>
      </c>
      <c r="P136" s="132">
        <f t="shared" si="1"/>
        <v>19.563314399999999</v>
      </c>
      <c r="Q136" s="132">
        <v>2.205E-2</v>
      </c>
      <c r="R136" s="132">
        <f t="shared" si="2"/>
        <v>0.79644599999999999</v>
      </c>
      <c r="S136" s="132">
        <v>0</v>
      </c>
      <c r="T136" s="133">
        <f t="shared" si="3"/>
        <v>0</v>
      </c>
      <c r="AR136" s="134" t="s">
        <v>116</v>
      </c>
      <c r="AT136" s="134" t="s">
        <v>111</v>
      </c>
      <c r="AU136" s="134" t="s">
        <v>117</v>
      </c>
      <c r="AY136" s="13" t="s">
        <v>108</v>
      </c>
      <c r="BE136" s="135">
        <f t="shared" si="4"/>
        <v>0</v>
      </c>
      <c r="BF136" s="135">
        <f t="shared" si="5"/>
        <v>0</v>
      </c>
      <c r="BG136" s="135">
        <f t="shared" si="6"/>
        <v>0</v>
      </c>
      <c r="BH136" s="135">
        <f t="shared" si="7"/>
        <v>0</v>
      </c>
      <c r="BI136" s="135">
        <f t="shared" si="8"/>
        <v>0</v>
      </c>
      <c r="BJ136" s="13" t="s">
        <v>117</v>
      </c>
      <c r="BK136" s="136">
        <f t="shared" si="9"/>
        <v>0</v>
      </c>
      <c r="BL136" s="13" t="s">
        <v>116</v>
      </c>
      <c r="BM136" s="134" t="s">
        <v>139</v>
      </c>
    </row>
    <row r="137" spans="2:65" s="1" customFormat="1" ht="24" customHeight="1">
      <c r="B137" s="124"/>
      <c r="C137" s="125" t="s">
        <v>140</v>
      </c>
      <c r="D137" s="125" t="s">
        <v>111</v>
      </c>
      <c r="E137" s="126" t="s">
        <v>141</v>
      </c>
      <c r="F137" s="127" t="s">
        <v>142</v>
      </c>
      <c r="G137" s="128" t="s">
        <v>123</v>
      </c>
      <c r="H137" s="129">
        <v>36.119999999999997</v>
      </c>
      <c r="I137" s="129">
        <v>0</v>
      </c>
      <c r="J137" s="129">
        <f t="shared" si="0"/>
        <v>0</v>
      </c>
      <c r="K137" s="127" t="s">
        <v>115</v>
      </c>
      <c r="L137" s="25"/>
      <c r="M137" s="130" t="s">
        <v>1</v>
      </c>
      <c r="N137" s="131" t="s">
        <v>33</v>
      </c>
      <c r="O137" s="132">
        <v>1.1530899999999999</v>
      </c>
      <c r="P137" s="132">
        <f t="shared" si="1"/>
        <v>41.649610799999998</v>
      </c>
      <c r="Q137" s="132">
        <v>1.0540000000000001E-2</v>
      </c>
      <c r="R137" s="132">
        <f t="shared" si="2"/>
        <v>0.38070480000000001</v>
      </c>
      <c r="S137" s="132">
        <v>0</v>
      </c>
      <c r="T137" s="133">
        <f t="shared" si="3"/>
        <v>0</v>
      </c>
      <c r="AR137" s="134" t="s">
        <v>116</v>
      </c>
      <c r="AT137" s="134" t="s">
        <v>111</v>
      </c>
      <c r="AU137" s="134" t="s">
        <v>117</v>
      </c>
      <c r="AY137" s="13" t="s">
        <v>108</v>
      </c>
      <c r="BE137" s="135">
        <f t="shared" si="4"/>
        <v>0</v>
      </c>
      <c r="BF137" s="135">
        <f t="shared" si="5"/>
        <v>0</v>
      </c>
      <c r="BG137" s="135">
        <f t="shared" si="6"/>
        <v>0</v>
      </c>
      <c r="BH137" s="135">
        <f t="shared" si="7"/>
        <v>0</v>
      </c>
      <c r="BI137" s="135">
        <f t="shared" si="8"/>
        <v>0</v>
      </c>
      <c r="BJ137" s="13" t="s">
        <v>117</v>
      </c>
      <c r="BK137" s="136">
        <f t="shared" si="9"/>
        <v>0</v>
      </c>
      <c r="BL137" s="13" t="s">
        <v>116</v>
      </c>
      <c r="BM137" s="134" t="s">
        <v>143</v>
      </c>
    </row>
    <row r="138" spans="2:65" s="1" customFormat="1" ht="24" customHeight="1">
      <c r="B138" s="124"/>
      <c r="C138" s="125" t="s">
        <v>144</v>
      </c>
      <c r="D138" s="125" t="s">
        <v>111</v>
      </c>
      <c r="E138" s="126" t="s">
        <v>145</v>
      </c>
      <c r="F138" s="127" t="s">
        <v>146</v>
      </c>
      <c r="G138" s="128" t="s">
        <v>114</v>
      </c>
      <c r="H138" s="129">
        <v>2.754</v>
      </c>
      <c r="I138" s="129">
        <v>0</v>
      </c>
      <c r="J138" s="129">
        <f t="shared" si="0"/>
        <v>0</v>
      </c>
      <c r="K138" s="127" t="s">
        <v>127</v>
      </c>
      <c r="L138" s="25"/>
      <c r="M138" s="130" t="s">
        <v>1</v>
      </c>
      <c r="N138" s="131" t="s">
        <v>33</v>
      </c>
      <c r="O138" s="132">
        <v>2.5821399999999999</v>
      </c>
      <c r="P138" s="132">
        <f t="shared" si="1"/>
        <v>7.1112135599999995</v>
      </c>
      <c r="Q138" s="132">
        <v>2.4157199999999999</v>
      </c>
      <c r="R138" s="132">
        <f t="shared" si="2"/>
        <v>6.6528928799999996</v>
      </c>
      <c r="S138" s="132">
        <v>0</v>
      </c>
      <c r="T138" s="133">
        <f t="shared" si="3"/>
        <v>0</v>
      </c>
      <c r="AR138" s="134" t="s">
        <v>116</v>
      </c>
      <c r="AT138" s="134" t="s">
        <v>111</v>
      </c>
      <c r="AU138" s="134" t="s">
        <v>117</v>
      </c>
      <c r="AY138" s="13" t="s">
        <v>108</v>
      </c>
      <c r="BE138" s="135">
        <f t="shared" si="4"/>
        <v>0</v>
      </c>
      <c r="BF138" s="135">
        <f t="shared" si="5"/>
        <v>0</v>
      </c>
      <c r="BG138" s="135">
        <f t="shared" si="6"/>
        <v>0</v>
      </c>
      <c r="BH138" s="135">
        <f t="shared" si="7"/>
        <v>0</v>
      </c>
      <c r="BI138" s="135">
        <f t="shared" si="8"/>
        <v>0</v>
      </c>
      <c r="BJ138" s="13" t="s">
        <v>117</v>
      </c>
      <c r="BK138" s="136">
        <f t="shared" si="9"/>
        <v>0</v>
      </c>
      <c r="BL138" s="13" t="s">
        <v>116</v>
      </c>
      <c r="BM138" s="134" t="s">
        <v>147</v>
      </c>
    </row>
    <row r="139" spans="2:65" s="1" customFormat="1" ht="36" customHeight="1">
      <c r="B139" s="124"/>
      <c r="C139" s="125" t="s">
        <v>148</v>
      </c>
      <c r="D139" s="125" t="s">
        <v>111</v>
      </c>
      <c r="E139" s="126" t="s">
        <v>149</v>
      </c>
      <c r="F139" s="127" t="s">
        <v>150</v>
      </c>
      <c r="G139" s="128" t="s">
        <v>123</v>
      </c>
      <c r="H139" s="129">
        <v>18.36</v>
      </c>
      <c r="I139" s="129">
        <v>0</v>
      </c>
      <c r="J139" s="129">
        <f t="shared" si="0"/>
        <v>0</v>
      </c>
      <c r="K139" s="127" t="s">
        <v>127</v>
      </c>
      <c r="L139" s="25"/>
      <c r="M139" s="130" t="s">
        <v>1</v>
      </c>
      <c r="N139" s="131" t="s">
        <v>33</v>
      </c>
      <c r="O139" s="132">
        <v>4.6739999999999997E-2</v>
      </c>
      <c r="P139" s="132">
        <f t="shared" si="1"/>
        <v>0.85814639999999986</v>
      </c>
      <c r="Q139" s="132">
        <v>6.2700000000000004E-3</v>
      </c>
      <c r="R139" s="132">
        <f t="shared" si="2"/>
        <v>0.1151172</v>
      </c>
      <c r="S139" s="132">
        <v>0</v>
      </c>
      <c r="T139" s="133">
        <f t="shared" si="3"/>
        <v>0</v>
      </c>
      <c r="AR139" s="134" t="s">
        <v>116</v>
      </c>
      <c r="AT139" s="134" t="s">
        <v>111</v>
      </c>
      <c r="AU139" s="134" t="s">
        <v>117</v>
      </c>
      <c r="AY139" s="13" t="s">
        <v>108</v>
      </c>
      <c r="BE139" s="135">
        <f t="shared" si="4"/>
        <v>0</v>
      </c>
      <c r="BF139" s="135">
        <f t="shared" si="5"/>
        <v>0</v>
      </c>
      <c r="BG139" s="135">
        <f t="shared" si="6"/>
        <v>0</v>
      </c>
      <c r="BH139" s="135">
        <f t="shared" si="7"/>
        <v>0</v>
      </c>
      <c r="BI139" s="135">
        <f t="shared" si="8"/>
        <v>0</v>
      </c>
      <c r="BJ139" s="13" t="s">
        <v>117</v>
      </c>
      <c r="BK139" s="136">
        <f t="shared" si="9"/>
        <v>0</v>
      </c>
      <c r="BL139" s="13" t="s">
        <v>116</v>
      </c>
      <c r="BM139" s="134" t="s">
        <v>151</v>
      </c>
    </row>
    <row r="140" spans="2:65" s="11" customFormat="1" ht="22.9" customHeight="1">
      <c r="B140" s="112"/>
      <c r="D140" s="113" t="s">
        <v>66</v>
      </c>
      <c r="E140" s="122" t="s">
        <v>148</v>
      </c>
      <c r="F140" s="122" t="s">
        <v>152</v>
      </c>
      <c r="J140" s="123">
        <f>BK140</f>
        <v>0</v>
      </c>
      <c r="L140" s="112"/>
      <c r="M140" s="116"/>
      <c r="N140" s="117"/>
      <c r="O140" s="117"/>
      <c r="P140" s="118">
        <f>SUM(P141:P151)</f>
        <v>123.93082234000001</v>
      </c>
      <c r="Q140" s="117"/>
      <c r="R140" s="118">
        <f>SUM(R141:R151)</f>
        <v>0.67846319999999993</v>
      </c>
      <c r="S140" s="117"/>
      <c r="T140" s="119">
        <f>SUM(T141:T151)</f>
        <v>15.803860000000002</v>
      </c>
      <c r="AR140" s="113" t="s">
        <v>74</v>
      </c>
      <c r="AT140" s="120" t="s">
        <v>66</v>
      </c>
      <c r="AU140" s="120" t="s">
        <v>74</v>
      </c>
      <c r="AY140" s="113" t="s">
        <v>108</v>
      </c>
      <c r="BK140" s="121">
        <f>SUM(BK141:BK151)</f>
        <v>0</v>
      </c>
    </row>
    <row r="141" spans="2:65" s="1" customFormat="1" ht="24" customHeight="1">
      <c r="B141" s="124"/>
      <c r="C141" s="125" t="s">
        <v>153</v>
      </c>
      <c r="D141" s="125" t="s">
        <v>111</v>
      </c>
      <c r="E141" s="126" t="s">
        <v>154</v>
      </c>
      <c r="F141" s="127" t="s">
        <v>155</v>
      </c>
      <c r="G141" s="128" t="s">
        <v>131</v>
      </c>
      <c r="H141" s="129">
        <v>25</v>
      </c>
      <c r="I141" s="129">
        <v>0</v>
      </c>
      <c r="J141" s="129">
        <f t="shared" ref="J141:J151" si="10">ROUND(I141*H141,3)</f>
        <v>0</v>
      </c>
      <c r="K141" s="127" t="s">
        <v>115</v>
      </c>
      <c r="L141" s="25"/>
      <c r="M141" s="130" t="s">
        <v>1</v>
      </c>
      <c r="N141" s="131" t="s">
        <v>33</v>
      </c>
      <c r="O141" s="132">
        <v>0.45100000000000001</v>
      </c>
      <c r="P141" s="132">
        <f t="shared" ref="P141:P151" si="11">O141*H141</f>
        <v>11.275</v>
      </c>
      <c r="Q141" s="132">
        <v>6.9999999999999994E-5</v>
      </c>
      <c r="R141" s="132">
        <f t="shared" ref="R141:R151" si="12">Q141*H141</f>
        <v>1.7499999999999998E-3</v>
      </c>
      <c r="S141" s="132">
        <v>0</v>
      </c>
      <c r="T141" s="133">
        <f t="shared" ref="T141:T151" si="13">S141*H141</f>
        <v>0</v>
      </c>
      <c r="AR141" s="134" t="s">
        <v>116</v>
      </c>
      <c r="AT141" s="134" t="s">
        <v>111</v>
      </c>
      <c r="AU141" s="134" t="s">
        <v>117</v>
      </c>
      <c r="AY141" s="13" t="s">
        <v>108</v>
      </c>
      <c r="BE141" s="135">
        <f t="shared" ref="BE141:BE151" si="14">IF(N141="základná",J141,0)</f>
        <v>0</v>
      </c>
      <c r="BF141" s="135">
        <f t="shared" ref="BF141:BF151" si="15">IF(N141="znížená",J141,0)</f>
        <v>0</v>
      </c>
      <c r="BG141" s="135">
        <f t="shared" ref="BG141:BG151" si="16">IF(N141="zákl. prenesená",J141,0)</f>
        <v>0</v>
      </c>
      <c r="BH141" s="135">
        <f t="shared" ref="BH141:BH151" si="17">IF(N141="zníž. prenesená",J141,0)</f>
        <v>0</v>
      </c>
      <c r="BI141" s="135">
        <f t="shared" ref="BI141:BI151" si="18">IF(N141="nulová",J141,0)</f>
        <v>0</v>
      </c>
      <c r="BJ141" s="13" t="s">
        <v>117</v>
      </c>
      <c r="BK141" s="136">
        <f t="shared" ref="BK141:BK151" si="19">ROUND(I141*H141,3)</f>
        <v>0</v>
      </c>
      <c r="BL141" s="13" t="s">
        <v>116</v>
      </c>
      <c r="BM141" s="134" t="s">
        <v>156</v>
      </c>
    </row>
    <row r="142" spans="2:65" s="1" customFormat="1" ht="24" customHeight="1">
      <c r="B142" s="124"/>
      <c r="C142" s="125" t="s">
        <v>157</v>
      </c>
      <c r="D142" s="125" t="s">
        <v>111</v>
      </c>
      <c r="E142" s="126" t="s">
        <v>158</v>
      </c>
      <c r="F142" s="127" t="s">
        <v>159</v>
      </c>
      <c r="G142" s="128" t="s">
        <v>123</v>
      </c>
      <c r="H142" s="129">
        <v>87.74</v>
      </c>
      <c r="I142" s="129">
        <v>0</v>
      </c>
      <c r="J142" s="129">
        <f t="shared" si="10"/>
        <v>0</v>
      </c>
      <c r="K142" s="127" t="s">
        <v>127</v>
      </c>
      <c r="L142" s="25"/>
      <c r="M142" s="130" t="s">
        <v>1</v>
      </c>
      <c r="N142" s="131" t="s">
        <v>33</v>
      </c>
      <c r="O142" s="132">
        <v>0.252</v>
      </c>
      <c r="P142" s="132">
        <f t="shared" si="11"/>
        <v>22.110479999999999</v>
      </c>
      <c r="Q142" s="132">
        <v>6.1799999999999997E-3</v>
      </c>
      <c r="R142" s="132">
        <f t="shared" si="12"/>
        <v>0.54223319999999997</v>
      </c>
      <c r="S142" s="132">
        <v>0</v>
      </c>
      <c r="T142" s="133">
        <f t="shared" si="13"/>
        <v>0</v>
      </c>
      <c r="AR142" s="134" t="s">
        <v>116</v>
      </c>
      <c r="AT142" s="134" t="s">
        <v>111</v>
      </c>
      <c r="AU142" s="134" t="s">
        <v>117</v>
      </c>
      <c r="AY142" s="13" t="s">
        <v>108</v>
      </c>
      <c r="BE142" s="135">
        <f t="shared" si="14"/>
        <v>0</v>
      </c>
      <c r="BF142" s="135">
        <f t="shared" si="15"/>
        <v>0</v>
      </c>
      <c r="BG142" s="135">
        <f t="shared" si="16"/>
        <v>0</v>
      </c>
      <c r="BH142" s="135">
        <f t="shared" si="17"/>
        <v>0</v>
      </c>
      <c r="BI142" s="135">
        <f t="shared" si="18"/>
        <v>0</v>
      </c>
      <c r="BJ142" s="13" t="s">
        <v>117</v>
      </c>
      <c r="BK142" s="136">
        <f t="shared" si="19"/>
        <v>0</v>
      </c>
      <c r="BL142" s="13" t="s">
        <v>116</v>
      </c>
      <c r="BM142" s="134" t="s">
        <v>160</v>
      </c>
    </row>
    <row r="143" spans="2:65" s="1" customFormat="1" ht="24" customHeight="1">
      <c r="B143" s="124"/>
      <c r="C143" s="125" t="s">
        <v>161</v>
      </c>
      <c r="D143" s="125" t="s">
        <v>111</v>
      </c>
      <c r="E143" s="126" t="s">
        <v>162</v>
      </c>
      <c r="F143" s="127" t="s">
        <v>163</v>
      </c>
      <c r="G143" s="128" t="s">
        <v>123</v>
      </c>
      <c r="H143" s="129">
        <v>65.599999999999994</v>
      </c>
      <c r="I143" s="129">
        <v>0</v>
      </c>
      <c r="J143" s="129">
        <f t="shared" si="10"/>
        <v>0</v>
      </c>
      <c r="K143" s="127" t="s">
        <v>127</v>
      </c>
      <c r="L143" s="25"/>
      <c r="M143" s="130" t="s">
        <v>1</v>
      </c>
      <c r="N143" s="131" t="s">
        <v>33</v>
      </c>
      <c r="O143" s="132">
        <v>0.27600999999999998</v>
      </c>
      <c r="P143" s="132">
        <f t="shared" si="11"/>
        <v>18.106255999999998</v>
      </c>
      <c r="Q143" s="132">
        <v>2.0500000000000002E-3</v>
      </c>
      <c r="R143" s="132">
        <f t="shared" si="12"/>
        <v>0.13447999999999999</v>
      </c>
      <c r="S143" s="132">
        <v>0</v>
      </c>
      <c r="T143" s="133">
        <f t="shared" si="13"/>
        <v>0</v>
      </c>
      <c r="AR143" s="134" t="s">
        <v>116</v>
      </c>
      <c r="AT143" s="134" t="s">
        <v>111</v>
      </c>
      <c r="AU143" s="134" t="s">
        <v>117</v>
      </c>
      <c r="AY143" s="13" t="s">
        <v>108</v>
      </c>
      <c r="BE143" s="135">
        <f t="shared" si="14"/>
        <v>0</v>
      </c>
      <c r="BF143" s="135">
        <f t="shared" si="15"/>
        <v>0</v>
      </c>
      <c r="BG143" s="135">
        <f t="shared" si="16"/>
        <v>0</v>
      </c>
      <c r="BH143" s="135">
        <f t="shared" si="17"/>
        <v>0</v>
      </c>
      <c r="BI143" s="135">
        <f t="shared" si="18"/>
        <v>0</v>
      </c>
      <c r="BJ143" s="13" t="s">
        <v>117</v>
      </c>
      <c r="BK143" s="136">
        <f t="shared" si="19"/>
        <v>0</v>
      </c>
      <c r="BL143" s="13" t="s">
        <v>116</v>
      </c>
      <c r="BM143" s="134" t="s">
        <v>164</v>
      </c>
    </row>
    <row r="144" spans="2:65" s="1" customFormat="1" ht="36" customHeight="1">
      <c r="B144" s="124"/>
      <c r="C144" s="125" t="s">
        <v>165</v>
      </c>
      <c r="D144" s="125" t="s">
        <v>111</v>
      </c>
      <c r="E144" s="126" t="s">
        <v>166</v>
      </c>
      <c r="F144" s="127" t="s">
        <v>167</v>
      </c>
      <c r="G144" s="128" t="s">
        <v>114</v>
      </c>
      <c r="H144" s="129">
        <v>2.754</v>
      </c>
      <c r="I144" s="129">
        <v>0</v>
      </c>
      <c r="J144" s="129">
        <f t="shared" si="10"/>
        <v>0</v>
      </c>
      <c r="K144" s="127" t="s">
        <v>127</v>
      </c>
      <c r="L144" s="25"/>
      <c r="M144" s="130" t="s">
        <v>1</v>
      </c>
      <c r="N144" s="131" t="s">
        <v>33</v>
      </c>
      <c r="O144" s="132">
        <v>6.6262100000000004</v>
      </c>
      <c r="P144" s="132">
        <f t="shared" si="11"/>
        <v>18.248582340000002</v>
      </c>
      <c r="Q144" s="132">
        <v>0</v>
      </c>
      <c r="R144" s="132">
        <f t="shared" si="12"/>
        <v>0</v>
      </c>
      <c r="S144" s="132">
        <v>2.2000000000000002</v>
      </c>
      <c r="T144" s="133">
        <f t="shared" si="13"/>
        <v>6.0588000000000006</v>
      </c>
      <c r="AR144" s="134" t="s">
        <v>116</v>
      </c>
      <c r="AT144" s="134" t="s">
        <v>111</v>
      </c>
      <c r="AU144" s="134" t="s">
        <v>117</v>
      </c>
      <c r="AY144" s="13" t="s">
        <v>108</v>
      </c>
      <c r="BE144" s="135">
        <f t="shared" si="14"/>
        <v>0</v>
      </c>
      <c r="BF144" s="135">
        <f t="shared" si="15"/>
        <v>0</v>
      </c>
      <c r="BG144" s="135">
        <f t="shared" si="16"/>
        <v>0</v>
      </c>
      <c r="BH144" s="135">
        <f t="shared" si="17"/>
        <v>0</v>
      </c>
      <c r="BI144" s="135">
        <f t="shared" si="18"/>
        <v>0</v>
      </c>
      <c r="BJ144" s="13" t="s">
        <v>117</v>
      </c>
      <c r="BK144" s="136">
        <f t="shared" si="19"/>
        <v>0</v>
      </c>
      <c r="BL144" s="13" t="s">
        <v>116</v>
      </c>
      <c r="BM144" s="134" t="s">
        <v>168</v>
      </c>
    </row>
    <row r="145" spans="2:65" s="1" customFormat="1" ht="24" customHeight="1">
      <c r="B145" s="124"/>
      <c r="C145" s="125" t="s">
        <v>169</v>
      </c>
      <c r="D145" s="125" t="s">
        <v>111</v>
      </c>
      <c r="E145" s="126" t="s">
        <v>170</v>
      </c>
      <c r="F145" s="127" t="s">
        <v>171</v>
      </c>
      <c r="G145" s="128" t="s">
        <v>123</v>
      </c>
      <c r="H145" s="129">
        <v>38.25</v>
      </c>
      <c r="I145" s="129">
        <v>0</v>
      </c>
      <c r="J145" s="129">
        <f t="shared" si="10"/>
        <v>0</v>
      </c>
      <c r="K145" s="127" t="s">
        <v>127</v>
      </c>
      <c r="L145" s="25"/>
      <c r="M145" s="130" t="s">
        <v>1</v>
      </c>
      <c r="N145" s="131" t="s">
        <v>33</v>
      </c>
      <c r="O145" s="132">
        <v>0.53900000000000003</v>
      </c>
      <c r="P145" s="132">
        <f t="shared" si="11"/>
        <v>20.61675</v>
      </c>
      <c r="Q145" s="132">
        <v>0</v>
      </c>
      <c r="R145" s="132">
        <f t="shared" si="12"/>
        <v>0</v>
      </c>
      <c r="S145" s="132">
        <v>0.18099999999999999</v>
      </c>
      <c r="T145" s="133">
        <f t="shared" si="13"/>
        <v>6.9232499999999995</v>
      </c>
      <c r="AR145" s="134" t="s">
        <v>116</v>
      </c>
      <c r="AT145" s="134" t="s">
        <v>111</v>
      </c>
      <c r="AU145" s="134" t="s">
        <v>117</v>
      </c>
      <c r="AY145" s="13" t="s">
        <v>108</v>
      </c>
      <c r="BE145" s="135">
        <f t="shared" si="14"/>
        <v>0</v>
      </c>
      <c r="BF145" s="135">
        <f t="shared" si="15"/>
        <v>0</v>
      </c>
      <c r="BG145" s="135">
        <f t="shared" si="16"/>
        <v>0</v>
      </c>
      <c r="BH145" s="135">
        <f t="shared" si="17"/>
        <v>0</v>
      </c>
      <c r="BI145" s="135">
        <f t="shared" si="18"/>
        <v>0</v>
      </c>
      <c r="BJ145" s="13" t="s">
        <v>117</v>
      </c>
      <c r="BK145" s="136">
        <f t="shared" si="19"/>
        <v>0</v>
      </c>
      <c r="BL145" s="13" t="s">
        <v>116</v>
      </c>
      <c r="BM145" s="134" t="s">
        <v>172</v>
      </c>
    </row>
    <row r="146" spans="2:65" s="1" customFormat="1" ht="16.5" customHeight="1">
      <c r="B146" s="124"/>
      <c r="C146" s="125" t="s">
        <v>173</v>
      </c>
      <c r="D146" s="125" t="s">
        <v>111</v>
      </c>
      <c r="E146" s="126" t="s">
        <v>174</v>
      </c>
      <c r="F146" s="127" t="s">
        <v>175</v>
      </c>
      <c r="G146" s="128" t="s">
        <v>131</v>
      </c>
      <c r="H146" s="129">
        <v>34.4</v>
      </c>
      <c r="I146" s="129">
        <v>0</v>
      </c>
      <c r="J146" s="129">
        <f t="shared" si="10"/>
        <v>0</v>
      </c>
      <c r="K146" s="127" t="s">
        <v>127</v>
      </c>
      <c r="L146" s="25"/>
      <c r="M146" s="130" t="s">
        <v>1</v>
      </c>
      <c r="N146" s="131" t="s">
        <v>33</v>
      </c>
      <c r="O146" s="132">
        <v>0.34399999999999997</v>
      </c>
      <c r="P146" s="132">
        <f t="shared" si="11"/>
        <v>11.833599999999999</v>
      </c>
      <c r="Q146" s="132">
        <v>0</v>
      </c>
      <c r="R146" s="132">
        <f t="shared" si="12"/>
        <v>0</v>
      </c>
      <c r="S146" s="132">
        <v>5.0000000000000001E-3</v>
      </c>
      <c r="T146" s="133">
        <f t="shared" si="13"/>
        <v>0.17199999999999999</v>
      </c>
      <c r="AR146" s="134" t="s">
        <v>116</v>
      </c>
      <c r="AT146" s="134" t="s">
        <v>111</v>
      </c>
      <c r="AU146" s="134" t="s">
        <v>117</v>
      </c>
      <c r="AY146" s="13" t="s">
        <v>108</v>
      </c>
      <c r="BE146" s="135">
        <f t="shared" si="14"/>
        <v>0</v>
      </c>
      <c r="BF146" s="135">
        <f t="shared" si="15"/>
        <v>0</v>
      </c>
      <c r="BG146" s="135">
        <f t="shared" si="16"/>
        <v>0</v>
      </c>
      <c r="BH146" s="135">
        <f t="shared" si="17"/>
        <v>0</v>
      </c>
      <c r="BI146" s="135">
        <f t="shared" si="18"/>
        <v>0</v>
      </c>
      <c r="BJ146" s="13" t="s">
        <v>117</v>
      </c>
      <c r="BK146" s="136">
        <f t="shared" si="19"/>
        <v>0</v>
      </c>
      <c r="BL146" s="13" t="s">
        <v>116</v>
      </c>
      <c r="BM146" s="134" t="s">
        <v>176</v>
      </c>
    </row>
    <row r="147" spans="2:65" s="1" customFormat="1" ht="36" customHeight="1">
      <c r="B147" s="124"/>
      <c r="C147" s="125" t="s">
        <v>177</v>
      </c>
      <c r="D147" s="125" t="s">
        <v>111</v>
      </c>
      <c r="E147" s="126" t="s">
        <v>178</v>
      </c>
      <c r="F147" s="127" t="s">
        <v>179</v>
      </c>
      <c r="G147" s="128" t="s">
        <v>123</v>
      </c>
      <c r="H147" s="129">
        <v>9.84</v>
      </c>
      <c r="I147" s="129">
        <v>0</v>
      </c>
      <c r="J147" s="129">
        <f t="shared" si="10"/>
        <v>0</v>
      </c>
      <c r="K147" s="127" t="s">
        <v>127</v>
      </c>
      <c r="L147" s="25"/>
      <c r="M147" s="130" t="s">
        <v>1</v>
      </c>
      <c r="N147" s="131" t="s">
        <v>33</v>
      </c>
      <c r="O147" s="132">
        <v>0.19525000000000001</v>
      </c>
      <c r="P147" s="132">
        <f t="shared" si="11"/>
        <v>1.92126</v>
      </c>
      <c r="Q147" s="132">
        <v>0</v>
      </c>
      <c r="R147" s="132">
        <f t="shared" si="12"/>
        <v>0</v>
      </c>
      <c r="S147" s="132">
        <v>5.8999999999999997E-2</v>
      </c>
      <c r="T147" s="133">
        <f t="shared" si="13"/>
        <v>0.58055999999999996</v>
      </c>
      <c r="AR147" s="134" t="s">
        <v>116</v>
      </c>
      <c r="AT147" s="134" t="s">
        <v>111</v>
      </c>
      <c r="AU147" s="134" t="s">
        <v>117</v>
      </c>
      <c r="AY147" s="13" t="s">
        <v>108</v>
      </c>
      <c r="BE147" s="135">
        <f t="shared" si="14"/>
        <v>0</v>
      </c>
      <c r="BF147" s="135">
        <f t="shared" si="15"/>
        <v>0</v>
      </c>
      <c r="BG147" s="135">
        <f t="shared" si="16"/>
        <v>0</v>
      </c>
      <c r="BH147" s="135">
        <f t="shared" si="17"/>
        <v>0</v>
      </c>
      <c r="BI147" s="135">
        <f t="shared" si="18"/>
        <v>0</v>
      </c>
      <c r="BJ147" s="13" t="s">
        <v>117</v>
      </c>
      <c r="BK147" s="136">
        <f t="shared" si="19"/>
        <v>0</v>
      </c>
      <c r="BL147" s="13" t="s">
        <v>116</v>
      </c>
      <c r="BM147" s="134" t="s">
        <v>180</v>
      </c>
    </row>
    <row r="148" spans="2:65" s="1" customFormat="1" ht="36" customHeight="1">
      <c r="B148" s="124"/>
      <c r="C148" s="125" t="s">
        <v>181</v>
      </c>
      <c r="D148" s="125" t="s">
        <v>111</v>
      </c>
      <c r="E148" s="126" t="s">
        <v>182</v>
      </c>
      <c r="F148" s="127" t="s">
        <v>183</v>
      </c>
      <c r="G148" s="128" t="s">
        <v>123</v>
      </c>
      <c r="H148" s="129">
        <v>23.25</v>
      </c>
      <c r="I148" s="129">
        <v>0</v>
      </c>
      <c r="J148" s="129">
        <f t="shared" si="10"/>
        <v>0</v>
      </c>
      <c r="K148" s="127" t="s">
        <v>115</v>
      </c>
      <c r="L148" s="25"/>
      <c r="M148" s="130" t="s">
        <v>1</v>
      </c>
      <c r="N148" s="131" t="s">
        <v>33</v>
      </c>
      <c r="O148" s="132">
        <v>0.36899999999999999</v>
      </c>
      <c r="P148" s="132">
        <f t="shared" si="11"/>
        <v>8.57925</v>
      </c>
      <c r="Q148" s="132">
        <v>0</v>
      </c>
      <c r="R148" s="132">
        <f t="shared" si="12"/>
        <v>0</v>
      </c>
      <c r="S148" s="132">
        <v>8.8999999999999996E-2</v>
      </c>
      <c r="T148" s="133">
        <f t="shared" si="13"/>
        <v>2.0692499999999998</v>
      </c>
      <c r="AR148" s="134" t="s">
        <v>116</v>
      </c>
      <c r="AT148" s="134" t="s">
        <v>111</v>
      </c>
      <c r="AU148" s="134" t="s">
        <v>117</v>
      </c>
      <c r="AY148" s="13" t="s">
        <v>108</v>
      </c>
      <c r="BE148" s="135">
        <f t="shared" si="14"/>
        <v>0</v>
      </c>
      <c r="BF148" s="135">
        <f t="shared" si="15"/>
        <v>0</v>
      </c>
      <c r="BG148" s="135">
        <f t="shared" si="16"/>
        <v>0</v>
      </c>
      <c r="BH148" s="135">
        <f t="shared" si="17"/>
        <v>0</v>
      </c>
      <c r="BI148" s="135">
        <f t="shared" si="18"/>
        <v>0</v>
      </c>
      <c r="BJ148" s="13" t="s">
        <v>117</v>
      </c>
      <c r="BK148" s="136">
        <f t="shared" si="19"/>
        <v>0</v>
      </c>
      <c r="BL148" s="13" t="s">
        <v>116</v>
      </c>
      <c r="BM148" s="134" t="s">
        <v>184</v>
      </c>
    </row>
    <row r="149" spans="2:65" s="1" customFormat="1" ht="16.5" customHeight="1">
      <c r="B149" s="124"/>
      <c r="C149" s="125" t="s">
        <v>185</v>
      </c>
      <c r="D149" s="125" t="s">
        <v>111</v>
      </c>
      <c r="E149" s="126" t="s">
        <v>186</v>
      </c>
      <c r="F149" s="127" t="s">
        <v>187</v>
      </c>
      <c r="G149" s="128" t="s">
        <v>188</v>
      </c>
      <c r="H149" s="129">
        <v>17.004000000000001</v>
      </c>
      <c r="I149" s="129">
        <v>0</v>
      </c>
      <c r="J149" s="129">
        <f t="shared" si="10"/>
        <v>0</v>
      </c>
      <c r="K149" s="127" t="s">
        <v>127</v>
      </c>
      <c r="L149" s="25"/>
      <c r="M149" s="130" t="s">
        <v>1</v>
      </c>
      <c r="N149" s="131" t="s">
        <v>33</v>
      </c>
      <c r="O149" s="132">
        <v>0.59799999999999998</v>
      </c>
      <c r="P149" s="132">
        <f t="shared" si="11"/>
        <v>10.168392000000001</v>
      </c>
      <c r="Q149" s="132">
        <v>0</v>
      </c>
      <c r="R149" s="132">
        <f t="shared" si="12"/>
        <v>0</v>
      </c>
      <c r="S149" s="132">
        <v>0</v>
      </c>
      <c r="T149" s="133">
        <f t="shared" si="13"/>
        <v>0</v>
      </c>
      <c r="AR149" s="134" t="s">
        <v>116</v>
      </c>
      <c r="AT149" s="134" t="s">
        <v>111</v>
      </c>
      <c r="AU149" s="134" t="s">
        <v>117</v>
      </c>
      <c r="AY149" s="13" t="s">
        <v>108</v>
      </c>
      <c r="BE149" s="135">
        <f t="shared" si="14"/>
        <v>0</v>
      </c>
      <c r="BF149" s="135">
        <f t="shared" si="15"/>
        <v>0</v>
      </c>
      <c r="BG149" s="135">
        <f t="shared" si="16"/>
        <v>0</v>
      </c>
      <c r="BH149" s="135">
        <f t="shared" si="17"/>
        <v>0</v>
      </c>
      <c r="BI149" s="135">
        <f t="shared" si="18"/>
        <v>0</v>
      </c>
      <c r="BJ149" s="13" t="s">
        <v>117</v>
      </c>
      <c r="BK149" s="136">
        <f t="shared" si="19"/>
        <v>0</v>
      </c>
      <c r="BL149" s="13" t="s">
        <v>116</v>
      </c>
      <c r="BM149" s="134" t="s">
        <v>189</v>
      </c>
    </row>
    <row r="150" spans="2:65" s="1" customFormat="1" ht="24" customHeight="1">
      <c r="B150" s="124"/>
      <c r="C150" s="125" t="s">
        <v>190</v>
      </c>
      <c r="D150" s="125" t="s">
        <v>111</v>
      </c>
      <c r="E150" s="126" t="s">
        <v>191</v>
      </c>
      <c r="F150" s="127" t="s">
        <v>192</v>
      </c>
      <c r="G150" s="128" t="s">
        <v>188</v>
      </c>
      <c r="H150" s="129">
        <v>153.036</v>
      </c>
      <c r="I150" s="129">
        <v>0</v>
      </c>
      <c r="J150" s="129">
        <f t="shared" si="10"/>
        <v>0</v>
      </c>
      <c r="K150" s="127" t="s">
        <v>127</v>
      </c>
      <c r="L150" s="25"/>
      <c r="M150" s="130" t="s">
        <v>1</v>
      </c>
      <c r="N150" s="131" t="s">
        <v>33</v>
      </c>
      <c r="O150" s="132">
        <v>7.0000000000000001E-3</v>
      </c>
      <c r="P150" s="132">
        <f t="shared" si="11"/>
        <v>1.0712520000000001</v>
      </c>
      <c r="Q150" s="132">
        <v>0</v>
      </c>
      <c r="R150" s="132">
        <f t="shared" si="12"/>
        <v>0</v>
      </c>
      <c r="S150" s="132">
        <v>0</v>
      </c>
      <c r="T150" s="133">
        <f t="shared" si="13"/>
        <v>0</v>
      </c>
      <c r="AR150" s="134" t="s">
        <v>116</v>
      </c>
      <c r="AT150" s="134" t="s">
        <v>111</v>
      </c>
      <c r="AU150" s="134" t="s">
        <v>117</v>
      </c>
      <c r="AY150" s="13" t="s">
        <v>108</v>
      </c>
      <c r="BE150" s="135">
        <f t="shared" si="14"/>
        <v>0</v>
      </c>
      <c r="BF150" s="135">
        <f t="shared" si="15"/>
        <v>0</v>
      </c>
      <c r="BG150" s="135">
        <f t="shared" si="16"/>
        <v>0</v>
      </c>
      <c r="BH150" s="135">
        <f t="shared" si="17"/>
        <v>0</v>
      </c>
      <c r="BI150" s="135">
        <f t="shared" si="18"/>
        <v>0</v>
      </c>
      <c r="BJ150" s="13" t="s">
        <v>117</v>
      </c>
      <c r="BK150" s="136">
        <f t="shared" si="19"/>
        <v>0</v>
      </c>
      <c r="BL150" s="13" t="s">
        <v>116</v>
      </c>
      <c r="BM150" s="134" t="s">
        <v>193</v>
      </c>
    </row>
    <row r="151" spans="2:65" s="1" customFormat="1" ht="24" customHeight="1">
      <c r="B151" s="124"/>
      <c r="C151" s="125" t="s">
        <v>7</v>
      </c>
      <c r="D151" s="125" t="s">
        <v>111</v>
      </c>
      <c r="E151" s="126" t="s">
        <v>194</v>
      </c>
      <c r="F151" s="127" t="s">
        <v>195</v>
      </c>
      <c r="G151" s="128" t="s">
        <v>188</v>
      </c>
      <c r="H151" s="129">
        <v>17.004000000000001</v>
      </c>
      <c r="I151" s="129">
        <v>0</v>
      </c>
      <c r="J151" s="129">
        <f t="shared" si="10"/>
        <v>0</v>
      </c>
      <c r="K151" s="127" t="s">
        <v>127</v>
      </c>
      <c r="L151" s="25"/>
      <c r="M151" s="130" t="s">
        <v>1</v>
      </c>
      <c r="N151" s="131" t="s">
        <v>33</v>
      </c>
      <c r="O151" s="132">
        <v>0</v>
      </c>
      <c r="P151" s="132">
        <f t="shared" si="11"/>
        <v>0</v>
      </c>
      <c r="Q151" s="132">
        <v>0</v>
      </c>
      <c r="R151" s="132">
        <f t="shared" si="12"/>
        <v>0</v>
      </c>
      <c r="S151" s="132">
        <v>0</v>
      </c>
      <c r="T151" s="133">
        <f t="shared" si="13"/>
        <v>0</v>
      </c>
      <c r="AR151" s="134" t="s">
        <v>116</v>
      </c>
      <c r="AT151" s="134" t="s">
        <v>111</v>
      </c>
      <c r="AU151" s="134" t="s">
        <v>117</v>
      </c>
      <c r="AY151" s="13" t="s">
        <v>108</v>
      </c>
      <c r="BE151" s="135">
        <f t="shared" si="14"/>
        <v>0</v>
      </c>
      <c r="BF151" s="135">
        <f t="shared" si="15"/>
        <v>0</v>
      </c>
      <c r="BG151" s="135">
        <f t="shared" si="16"/>
        <v>0</v>
      </c>
      <c r="BH151" s="135">
        <f t="shared" si="17"/>
        <v>0</v>
      </c>
      <c r="BI151" s="135">
        <f t="shared" si="18"/>
        <v>0</v>
      </c>
      <c r="BJ151" s="13" t="s">
        <v>117</v>
      </c>
      <c r="BK151" s="136">
        <f t="shared" si="19"/>
        <v>0</v>
      </c>
      <c r="BL151" s="13" t="s">
        <v>116</v>
      </c>
      <c r="BM151" s="134" t="s">
        <v>196</v>
      </c>
    </row>
    <row r="152" spans="2:65" s="11" customFormat="1" ht="22.9" customHeight="1">
      <c r="B152" s="112"/>
      <c r="D152" s="113" t="s">
        <v>66</v>
      </c>
      <c r="E152" s="122" t="s">
        <v>197</v>
      </c>
      <c r="F152" s="122" t="s">
        <v>198</v>
      </c>
      <c r="J152" s="123">
        <f>BK152</f>
        <v>0</v>
      </c>
      <c r="L152" s="112"/>
      <c r="M152" s="116"/>
      <c r="N152" s="117"/>
      <c r="O152" s="117"/>
      <c r="P152" s="118">
        <f>P153</f>
        <v>30.055989</v>
      </c>
      <c r="Q152" s="117"/>
      <c r="R152" s="118">
        <f>R153</f>
        <v>0</v>
      </c>
      <c r="S152" s="117"/>
      <c r="T152" s="119">
        <f>T153</f>
        <v>0</v>
      </c>
      <c r="AR152" s="113" t="s">
        <v>74</v>
      </c>
      <c r="AT152" s="120" t="s">
        <v>66</v>
      </c>
      <c r="AU152" s="120" t="s">
        <v>74</v>
      </c>
      <c r="AY152" s="113" t="s">
        <v>108</v>
      </c>
      <c r="BK152" s="121">
        <f>BK153</f>
        <v>0</v>
      </c>
    </row>
    <row r="153" spans="2:65" s="1" customFormat="1" ht="24" customHeight="1">
      <c r="B153" s="124"/>
      <c r="C153" s="125" t="s">
        <v>199</v>
      </c>
      <c r="D153" s="125" t="s">
        <v>111</v>
      </c>
      <c r="E153" s="126" t="s">
        <v>200</v>
      </c>
      <c r="F153" s="127" t="s">
        <v>201</v>
      </c>
      <c r="G153" s="128" t="s">
        <v>188</v>
      </c>
      <c r="H153" s="129">
        <v>12.202999999999999</v>
      </c>
      <c r="I153" s="129">
        <v>0</v>
      </c>
      <c r="J153" s="129">
        <f>ROUND(I153*H153,3)</f>
        <v>0</v>
      </c>
      <c r="K153" s="127" t="s">
        <v>127</v>
      </c>
      <c r="L153" s="25"/>
      <c r="M153" s="130" t="s">
        <v>1</v>
      </c>
      <c r="N153" s="131" t="s">
        <v>33</v>
      </c>
      <c r="O153" s="132">
        <v>2.4630000000000001</v>
      </c>
      <c r="P153" s="132">
        <f>O153*H153</f>
        <v>30.055989</v>
      </c>
      <c r="Q153" s="132">
        <v>0</v>
      </c>
      <c r="R153" s="132">
        <f>Q153*H153</f>
        <v>0</v>
      </c>
      <c r="S153" s="132">
        <v>0</v>
      </c>
      <c r="T153" s="133">
        <f>S153*H153</f>
        <v>0</v>
      </c>
      <c r="AR153" s="134" t="s">
        <v>116</v>
      </c>
      <c r="AT153" s="134" t="s">
        <v>111</v>
      </c>
      <c r="AU153" s="134" t="s">
        <v>117</v>
      </c>
      <c r="AY153" s="13" t="s">
        <v>108</v>
      </c>
      <c r="BE153" s="135">
        <f>IF(N153="základná",J153,0)</f>
        <v>0</v>
      </c>
      <c r="BF153" s="135">
        <f>IF(N153="znížená",J153,0)</f>
        <v>0</v>
      </c>
      <c r="BG153" s="135">
        <f>IF(N153="zákl. prenesená",J153,0)</f>
        <v>0</v>
      </c>
      <c r="BH153" s="135">
        <f>IF(N153="zníž. prenesená",J153,0)</f>
        <v>0</v>
      </c>
      <c r="BI153" s="135">
        <f>IF(N153="nulová",J153,0)</f>
        <v>0</v>
      </c>
      <c r="BJ153" s="13" t="s">
        <v>117</v>
      </c>
      <c r="BK153" s="136">
        <f>ROUND(I153*H153,3)</f>
        <v>0</v>
      </c>
      <c r="BL153" s="13" t="s">
        <v>116</v>
      </c>
      <c r="BM153" s="134" t="s">
        <v>202</v>
      </c>
    </row>
    <row r="154" spans="2:65" s="11" customFormat="1" ht="25.9" customHeight="1">
      <c r="B154" s="112"/>
      <c r="D154" s="113" t="s">
        <v>66</v>
      </c>
      <c r="E154" s="114" t="s">
        <v>203</v>
      </c>
      <c r="F154" s="114" t="s">
        <v>204</v>
      </c>
      <c r="J154" s="115">
        <f>BK154</f>
        <v>0</v>
      </c>
      <c r="L154" s="112"/>
      <c r="M154" s="116"/>
      <c r="N154" s="117"/>
      <c r="O154" s="117"/>
      <c r="P154" s="118">
        <f>P155+P159+P170+P174+P177</f>
        <v>119.69772879999999</v>
      </c>
      <c r="Q154" s="117"/>
      <c r="R154" s="118">
        <f>R155+R159+R170+R174+R177</f>
        <v>1.0788209234520039</v>
      </c>
      <c r="S154" s="117"/>
      <c r="T154" s="119">
        <f>T155+T159+T170+T174+T177</f>
        <v>1.2000000000000002</v>
      </c>
      <c r="AR154" s="113" t="s">
        <v>117</v>
      </c>
      <c r="AT154" s="120" t="s">
        <v>66</v>
      </c>
      <c r="AU154" s="120" t="s">
        <v>67</v>
      </c>
      <c r="AY154" s="113" t="s">
        <v>108</v>
      </c>
      <c r="BK154" s="121">
        <f>BK155+BK159+BK170+BK174+BK177</f>
        <v>0</v>
      </c>
    </row>
    <row r="155" spans="2:65" s="11" customFormat="1" ht="22.9" customHeight="1">
      <c r="B155" s="112"/>
      <c r="D155" s="113" t="s">
        <v>66</v>
      </c>
      <c r="E155" s="122" t="s">
        <v>205</v>
      </c>
      <c r="F155" s="122" t="s">
        <v>206</v>
      </c>
      <c r="J155" s="123">
        <f>BK155</f>
        <v>0</v>
      </c>
      <c r="L155" s="112"/>
      <c r="M155" s="116"/>
      <c r="N155" s="117"/>
      <c r="O155" s="117"/>
      <c r="P155" s="118">
        <f>SUM(P156:P158)</f>
        <v>20.800647999999999</v>
      </c>
      <c r="Q155" s="117"/>
      <c r="R155" s="118">
        <f>SUM(R156:R158)</f>
        <v>0.68946399999999997</v>
      </c>
      <c r="S155" s="117"/>
      <c r="T155" s="119">
        <f>SUM(T156:T158)</f>
        <v>0</v>
      </c>
      <c r="AR155" s="113" t="s">
        <v>117</v>
      </c>
      <c r="AT155" s="120" t="s">
        <v>66</v>
      </c>
      <c r="AU155" s="120" t="s">
        <v>74</v>
      </c>
      <c r="AY155" s="113" t="s">
        <v>108</v>
      </c>
      <c r="BK155" s="121">
        <f>SUM(BK156:BK158)</f>
        <v>0</v>
      </c>
    </row>
    <row r="156" spans="2:65" s="1" customFormat="1" ht="16.5" customHeight="1">
      <c r="B156" s="124"/>
      <c r="C156" s="125" t="s">
        <v>207</v>
      </c>
      <c r="D156" s="125" t="s">
        <v>111</v>
      </c>
      <c r="E156" s="126" t="s">
        <v>208</v>
      </c>
      <c r="F156" s="127" t="s">
        <v>209</v>
      </c>
      <c r="G156" s="128" t="s">
        <v>131</v>
      </c>
      <c r="H156" s="129">
        <v>34.4</v>
      </c>
      <c r="I156" s="129">
        <v>0</v>
      </c>
      <c r="J156" s="129">
        <f>ROUND(I156*H156,3)</f>
        <v>0</v>
      </c>
      <c r="K156" s="127" t="s">
        <v>210</v>
      </c>
      <c r="L156" s="25"/>
      <c r="M156" s="130" t="s">
        <v>1</v>
      </c>
      <c r="N156" s="131" t="s">
        <v>33</v>
      </c>
      <c r="O156" s="132">
        <v>0.60467000000000004</v>
      </c>
      <c r="P156" s="132">
        <f>O156*H156</f>
        <v>20.800647999999999</v>
      </c>
      <c r="Q156" s="132">
        <v>2.1000000000000001E-4</v>
      </c>
      <c r="R156" s="132">
        <f>Q156*H156</f>
        <v>7.2240000000000004E-3</v>
      </c>
      <c r="S156" s="132">
        <v>0</v>
      </c>
      <c r="T156" s="133">
        <f>S156*H156</f>
        <v>0</v>
      </c>
      <c r="AR156" s="134" t="s">
        <v>177</v>
      </c>
      <c r="AT156" s="134" t="s">
        <v>111</v>
      </c>
      <c r="AU156" s="134" t="s">
        <v>117</v>
      </c>
      <c r="AY156" s="13" t="s">
        <v>108</v>
      </c>
      <c r="BE156" s="135">
        <f>IF(N156="základná",J156,0)</f>
        <v>0</v>
      </c>
      <c r="BF156" s="135">
        <f>IF(N156="znížená",J156,0)</f>
        <v>0</v>
      </c>
      <c r="BG156" s="135">
        <f>IF(N156="zákl. prenesená",J156,0)</f>
        <v>0</v>
      </c>
      <c r="BH156" s="135">
        <f>IF(N156="zníž. prenesená",J156,0)</f>
        <v>0</v>
      </c>
      <c r="BI156" s="135">
        <f>IF(N156="nulová",J156,0)</f>
        <v>0</v>
      </c>
      <c r="BJ156" s="13" t="s">
        <v>117</v>
      </c>
      <c r="BK156" s="136">
        <f>ROUND(I156*H156,3)</f>
        <v>0</v>
      </c>
      <c r="BL156" s="13" t="s">
        <v>177</v>
      </c>
      <c r="BM156" s="134" t="s">
        <v>211</v>
      </c>
    </row>
    <row r="157" spans="2:65" s="1" customFormat="1" ht="24" customHeight="1">
      <c r="B157" s="124"/>
      <c r="C157" s="137" t="s">
        <v>212</v>
      </c>
      <c r="D157" s="137" t="s">
        <v>213</v>
      </c>
      <c r="E157" s="138" t="s">
        <v>214</v>
      </c>
      <c r="F157" s="139" t="s">
        <v>215</v>
      </c>
      <c r="G157" s="140" t="s">
        <v>123</v>
      </c>
      <c r="H157" s="141">
        <v>13.12</v>
      </c>
      <c r="I157" s="141">
        <v>0</v>
      </c>
      <c r="J157" s="141">
        <f>ROUND(I157*H157,3)</f>
        <v>0</v>
      </c>
      <c r="K157" s="139" t="s">
        <v>210</v>
      </c>
      <c r="L157" s="142"/>
      <c r="M157" s="143" t="s">
        <v>1</v>
      </c>
      <c r="N157" s="144" t="s">
        <v>33</v>
      </c>
      <c r="O157" s="132">
        <v>0</v>
      </c>
      <c r="P157" s="132">
        <f>O157*H157</f>
        <v>0</v>
      </c>
      <c r="Q157" s="132">
        <v>5.1999999999999998E-2</v>
      </c>
      <c r="R157" s="132">
        <f>Q157*H157</f>
        <v>0.68223999999999996</v>
      </c>
      <c r="S157" s="132">
        <v>0</v>
      </c>
      <c r="T157" s="133">
        <f>S157*H157</f>
        <v>0</v>
      </c>
      <c r="AR157" s="134" t="s">
        <v>216</v>
      </c>
      <c r="AT157" s="134" t="s">
        <v>213</v>
      </c>
      <c r="AU157" s="134" t="s">
        <v>117</v>
      </c>
      <c r="AY157" s="13" t="s">
        <v>108</v>
      </c>
      <c r="BE157" s="135">
        <f>IF(N157="základná",J157,0)</f>
        <v>0</v>
      </c>
      <c r="BF157" s="135">
        <f>IF(N157="znížená",J157,0)</f>
        <v>0</v>
      </c>
      <c r="BG157" s="135">
        <f>IF(N157="zákl. prenesená",J157,0)</f>
        <v>0</v>
      </c>
      <c r="BH157" s="135">
        <f>IF(N157="zníž. prenesená",J157,0)</f>
        <v>0</v>
      </c>
      <c r="BI157" s="135">
        <f>IF(N157="nulová",J157,0)</f>
        <v>0</v>
      </c>
      <c r="BJ157" s="13" t="s">
        <v>117</v>
      </c>
      <c r="BK157" s="136">
        <f>ROUND(I157*H157,3)</f>
        <v>0</v>
      </c>
      <c r="BL157" s="13" t="s">
        <v>177</v>
      </c>
      <c r="BM157" s="134" t="s">
        <v>217</v>
      </c>
    </row>
    <row r="158" spans="2:65" s="1" customFormat="1" ht="24" customHeight="1">
      <c r="B158" s="124"/>
      <c r="C158" s="125" t="s">
        <v>218</v>
      </c>
      <c r="D158" s="125" t="s">
        <v>111</v>
      </c>
      <c r="E158" s="126" t="s">
        <v>219</v>
      </c>
      <c r="F158" s="127" t="s">
        <v>220</v>
      </c>
      <c r="G158" s="128" t="s">
        <v>221</v>
      </c>
      <c r="H158" s="129">
        <v>16.529</v>
      </c>
      <c r="I158" s="129">
        <v>0</v>
      </c>
      <c r="J158" s="129">
        <f>ROUND(I158*H158,3)</f>
        <v>0</v>
      </c>
      <c r="K158" s="127" t="s">
        <v>1</v>
      </c>
      <c r="L158" s="25"/>
      <c r="M158" s="130" t="s">
        <v>1</v>
      </c>
      <c r="N158" s="131" t="s">
        <v>33</v>
      </c>
      <c r="O158" s="132">
        <v>0</v>
      </c>
      <c r="P158" s="132">
        <f>O158*H158</f>
        <v>0</v>
      </c>
      <c r="Q158" s="132">
        <v>0</v>
      </c>
      <c r="R158" s="132">
        <f>Q158*H158</f>
        <v>0</v>
      </c>
      <c r="S158" s="132">
        <v>0</v>
      </c>
      <c r="T158" s="133">
        <f>S158*H158</f>
        <v>0</v>
      </c>
      <c r="AR158" s="134" t="s">
        <v>177</v>
      </c>
      <c r="AT158" s="134" t="s">
        <v>111</v>
      </c>
      <c r="AU158" s="134" t="s">
        <v>117</v>
      </c>
      <c r="AY158" s="13" t="s">
        <v>108</v>
      </c>
      <c r="BE158" s="135">
        <f>IF(N158="základná",J158,0)</f>
        <v>0</v>
      </c>
      <c r="BF158" s="135">
        <f>IF(N158="znížená",J158,0)</f>
        <v>0</v>
      </c>
      <c r="BG158" s="135">
        <f>IF(N158="zákl. prenesená",J158,0)</f>
        <v>0</v>
      </c>
      <c r="BH158" s="135">
        <f>IF(N158="zníž. prenesená",J158,0)</f>
        <v>0</v>
      </c>
      <c r="BI158" s="135">
        <f>IF(N158="nulová",J158,0)</f>
        <v>0</v>
      </c>
      <c r="BJ158" s="13" t="s">
        <v>117</v>
      </c>
      <c r="BK158" s="136">
        <f>ROUND(I158*H158,3)</f>
        <v>0</v>
      </c>
      <c r="BL158" s="13" t="s">
        <v>177</v>
      </c>
      <c r="BM158" s="134" t="s">
        <v>222</v>
      </c>
    </row>
    <row r="159" spans="2:65" s="11" customFormat="1" ht="22.9" customHeight="1">
      <c r="B159" s="112"/>
      <c r="D159" s="113" t="s">
        <v>66</v>
      </c>
      <c r="E159" s="122" t="s">
        <v>223</v>
      </c>
      <c r="F159" s="122" t="s">
        <v>224</v>
      </c>
      <c r="J159" s="123">
        <f>BK159</f>
        <v>0</v>
      </c>
      <c r="L159" s="112"/>
      <c r="M159" s="116"/>
      <c r="N159" s="117"/>
      <c r="O159" s="117"/>
      <c r="P159" s="118">
        <f>SUM(P160:P169)</f>
        <v>68.561629600000003</v>
      </c>
      <c r="Q159" s="117"/>
      <c r="R159" s="118">
        <f>SUM(R160:R169)</f>
        <v>0.29847014999999999</v>
      </c>
      <c r="S159" s="117"/>
      <c r="T159" s="119">
        <f>SUM(T160:T169)</f>
        <v>1.2000000000000002</v>
      </c>
      <c r="AR159" s="113" t="s">
        <v>117</v>
      </c>
      <c r="AT159" s="120" t="s">
        <v>66</v>
      </c>
      <c r="AU159" s="120" t="s">
        <v>74</v>
      </c>
      <c r="AY159" s="113" t="s">
        <v>108</v>
      </c>
      <c r="BK159" s="121">
        <f>SUM(BK160:BK169)</f>
        <v>0</v>
      </c>
    </row>
    <row r="160" spans="2:65" s="1" customFormat="1" ht="24" customHeight="1">
      <c r="B160" s="124"/>
      <c r="C160" s="125" t="s">
        <v>225</v>
      </c>
      <c r="D160" s="125" t="s">
        <v>111</v>
      </c>
      <c r="E160" s="126" t="s">
        <v>226</v>
      </c>
      <c r="F160" s="127" t="s">
        <v>227</v>
      </c>
      <c r="G160" s="128" t="s">
        <v>228</v>
      </c>
      <c r="H160" s="129">
        <v>1</v>
      </c>
      <c r="I160" s="129">
        <v>0</v>
      </c>
      <c r="J160" s="129">
        <f t="shared" ref="J160:J169" si="20">ROUND(I160*H160,3)</f>
        <v>0</v>
      </c>
      <c r="K160" s="127" t="s">
        <v>115</v>
      </c>
      <c r="L160" s="25"/>
      <c r="M160" s="130" t="s">
        <v>1</v>
      </c>
      <c r="N160" s="131" t="s">
        <v>33</v>
      </c>
      <c r="O160" s="132">
        <v>11.88364</v>
      </c>
      <c r="P160" s="132">
        <f t="shared" ref="P160:P169" si="21">O160*H160</f>
        <v>11.88364</v>
      </c>
      <c r="Q160" s="132">
        <v>0</v>
      </c>
      <c r="R160" s="132">
        <f t="shared" ref="R160:R169" si="22">Q160*H160</f>
        <v>0</v>
      </c>
      <c r="S160" s="132">
        <v>0</v>
      </c>
      <c r="T160" s="133">
        <f t="shared" ref="T160:T169" si="23">S160*H160</f>
        <v>0</v>
      </c>
      <c r="AR160" s="134" t="s">
        <v>177</v>
      </c>
      <c r="AT160" s="134" t="s">
        <v>111</v>
      </c>
      <c r="AU160" s="134" t="s">
        <v>117</v>
      </c>
      <c r="AY160" s="13" t="s">
        <v>108</v>
      </c>
      <c r="BE160" s="135">
        <f t="shared" ref="BE160:BE169" si="24">IF(N160="základná",J160,0)</f>
        <v>0</v>
      </c>
      <c r="BF160" s="135">
        <f t="shared" ref="BF160:BF169" si="25">IF(N160="znížená",J160,0)</f>
        <v>0</v>
      </c>
      <c r="BG160" s="135">
        <f t="shared" ref="BG160:BG169" si="26">IF(N160="zákl. prenesená",J160,0)</f>
        <v>0</v>
      </c>
      <c r="BH160" s="135">
        <f t="shared" ref="BH160:BH169" si="27">IF(N160="zníž. prenesená",J160,0)</f>
        <v>0</v>
      </c>
      <c r="BI160" s="135">
        <f t="shared" ref="BI160:BI169" si="28">IF(N160="nulová",J160,0)</f>
        <v>0</v>
      </c>
      <c r="BJ160" s="13" t="s">
        <v>117</v>
      </c>
      <c r="BK160" s="136">
        <f t="shared" ref="BK160:BK169" si="29">ROUND(I160*H160,3)</f>
        <v>0</v>
      </c>
      <c r="BL160" s="13" t="s">
        <v>177</v>
      </c>
      <c r="BM160" s="134" t="s">
        <v>229</v>
      </c>
    </row>
    <row r="161" spans="2:65" s="1" customFormat="1" ht="24" customHeight="1">
      <c r="B161" s="124"/>
      <c r="C161" s="125" t="s">
        <v>230</v>
      </c>
      <c r="D161" s="125" t="s">
        <v>111</v>
      </c>
      <c r="E161" s="126" t="s">
        <v>231</v>
      </c>
      <c r="F161" s="127" t="s">
        <v>232</v>
      </c>
      <c r="G161" s="128" t="s">
        <v>228</v>
      </c>
      <c r="H161" s="129">
        <v>1</v>
      </c>
      <c r="I161" s="129">
        <v>0</v>
      </c>
      <c r="J161" s="129">
        <f t="shared" si="20"/>
        <v>0</v>
      </c>
      <c r="K161" s="127" t="s">
        <v>1</v>
      </c>
      <c r="L161" s="25"/>
      <c r="M161" s="130" t="s">
        <v>1</v>
      </c>
      <c r="N161" s="131" t="s">
        <v>33</v>
      </c>
      <c r="O161" s="132">
        <v>11.88364</v>
      </c>
      <c r="P161" s="132">
        <f t="shared" si="21"/>
        <v>11.88364</v>
      </c>
      <c r="Q161" s="132">
        <v>0</v>
      </c>
      <c r="R161" s="132">
        <f t="shared" si="22"/>
        <v>0</v>
      </c>
      <c r="S161" s="132">
        <v>0</v>
      </c>
      <c r="T161" s="133">
        <f t="shared" si="23"/>
        <v>0</v>
      </c>
      <c r="AR161" s="134" t="s">
        <v>177</v>
      </c>
      <c r="AT161" s="134" t="s">
        <v>111</v>
      </c>
      <c r="AU161" s="134" t="s">
        <v>117</v>
      </c>
      <c r="AY161" s="13" t="s">
        <v>108</v>
      </c>
      <c r="BE161" s="135">
        <f t="shared" si="24"/>
        <v>0</v>
      </c>
      <c r="BF161" s="135">
        <f t="shared" si="25"/>
        <v>0</v>
      </c>
      <c r="BG161" s="135">
        <f t="shared" si="26"/>
        <v>0</v>
      </c>
      <c r="BH161" s="135">
        <f t="shared" si="27"/>
        <v>0</v>
      </c>
      <c r="BI161" s="135">
        <f t="shared" si="28"/>
        <v>0</v>
      </c>
      <c r="BJ161" s="13" t="s">
        <v>117</v>
      </c>
      <c r="BK161" s="136">
        <f t="shared" si="29"/>
        <v>0</v>
      </c>
      <c r="BL161" s="13" t="s">
        <v>177</v>
      </c>
      <c r="BM161" s="134" t="s">
        <v>233</v>
      </c>
    </row>
    <row r="162" spans="2:65" s="1" customFormat="1" ht="24" customHeight="1">
      <c r="B162" s="124"/>
      <c r="C162" s="125" t="s">
        <v>234</v>
      </c>
      <c r="D162" s="125" t="s">
        <v>111</v>
      </c>
      <c r="E162" s="126" t="s">
        <v>235</v>
      </c>
      <c r="F162" s="127" t="s">
        <v>236</v>
      </c>
      <c r="G162" s="128" t="s">
        <v>228</v>
      </c>
      <c r="H162" s="129">
        <v>3</v>
      </c>
      <c r="I162" s="129">
        <v>0</v>
      </c>
      <c r="J162" s="129">
        <f t="shared" si="20"/>
        <v>0</v>
      </c>
      <c r="K162" s="127" t="s">
        <v>127</v>
      </c>
      <c r="L162" s="25"/>
      <c r="M162" s="130" t="s">
        <v>1</v>
      </c>
      <c r="N162" s="131" t="s">
        <v>33</v>
      </c>
      <c r="O162" s="132">
        <v>3.605</v>
      </c>
      <c r="P162" s="132">
        <f t="shared" si="21"/>
        <v>10.815</v>
      </c>
      <c r="Q162" s="132">
        <v>0</v>
      </c>
      <c r="R162" s="132">
        <f t="shared" si="22"/>
        <v>0</v>
      </c>
      <c r="S162" s="132">
        <v>0.4</v>
      </c>
      <c r="T162" s="133">
        <f t="shared" si="23"/>
        <v>1.2000000000000002</v>
      </c>
      <c r="AR162" s="134" t="s">
        <v>177</v>
      </c>
      <c r="AT162" s="134" t="s">
        <v>111</v>
      </c>
      <c r="AU162" s="134" t="s">
        <v>117</v>
      </c>
      <c r="AY162" s="13" t="s">
        <v>108</v>
      </c>
      <c r="BE162" s="135">
        <f t="shared" si="24"/>
        <v>0</v>
      </c>
      <c r="BF162" s="135">
        <f t="shared" si="25"/>
        <v>0</v>
      </c>
      <c r="BG162" s="135">
        <f t="shared" si="26"/>
        <v>0</v>
      </c>
      <c r="BH162" s="135">
        <f t="shared" si="27"/>
        <v>0</v>
      </c>
      <c r="BI162" s="135">
        <f t="shared" si="28"/>
        <v>0</v>
      </c>
      <c r="BJ162" s="13" t="s">
        <v>117</v>
      </c>
      <c r="BK162" s="136">
        <f t="shared" si="29"/>
        <v>0</v>
      </c>
      <c r="BL162" s="13" t="s">
        <v>177</v>
      </c>
      <c r="BM162" s="134" t="s">
        <v>237</v>
      </c>
    </row>
    <row r="163" spans="2:65" s="1" customFormat="1" ht="24" customHeight="1">
      <c r="B163" s="124"/>
      <c r="C163" s="125" t="s">
        <v>238</v>
      </c>
      <c r="D163" s="125" t="s">
        <v>111</v>
      </c>
      <c r="E163" s="126" t="s">
        <v>239</v>
      </c>
      <c r="F163" s="127" t="s">
        <v>240</v>
      </c>
      <c r="G163" s="128" t="s">
        <v>241</v>
      </c>
      <c r="H163" s="129">
        <v>8.64</v>
      </c>
      <c r="I163" s="129">
        <v>0</v>
      </c>
      <c r="J163" s="129">
        <f t="shared" si="20"/>
        <v>0</v>
      </c>
      <c r="K163" s="127" t="s">
        <v>115</v>
      </c>
      <c r="L163" s="25"/>
      <c r="M163" s="130" t="s">
        <v>1</v>
      </c>
      <c r="N163" s="131" t="s">
        <v>33</v>
      </c>
      <c r="O163" s="132">
        <v>0.30114000000000002</v>
      </c>
      <c r="P163" s="132">
        <f t="shared" si="21"/>
        <v>2.6018496000000004</v>
      </c>
      <c r="Q163" s="132">
        <v>6.0000000000000002E-5</v>
      </c>
      <c r="R163" s="132">
        <f t="shared" si="22"/>
        <v>5.1840000000000002E-4</v>
      </c>
      <c r="S163" s="132">
        <v>0</v>
      </c>
      <c r="T163" s="133">
        <f t="shared" si="23"/>
        <v>0</v>
      </c>
      <c r="AR163" s="134" t="s">
        <v>177</v>
      </c>
      <c r="AT163" s="134" t="s">
        <v>111</v>
      </c>
      <c r="AU163" s="134" t="s">
        <v>117</v>
      </c>
      <c r="AY163" s="13" t="s">
        <v>108</v>
      </c>
      <c r="BE163" s="135">
        <f t="shared" si="24"/>
        <v>0</v>
      </c>
      <c r="BF163" s="135">
        <f t="shared" si="25"/>
        <v>0</v>
      </c>
      <c r="BG163" s="135">
        <f t="shared" si="26"/>
        <v>0</v>
      </c>
      <c r="BH163" s="135">
        <f t="shared" si="27"/>
        <v>0</v>
      </c>
      <c r="BI163" s="135">
        <f t="shared" si="28"/>
        <v>0</v>
      </c>
      <c r="BJ163" s="13" t="s">
        <v>117</v>
      </c>
      <c r="BK163" s="136">
        <f t="shared" si="29"/>
        <v>0</v>
      </c>
      <c r="BL163" s="13" t="s">
        <v>177</v>
      </c>
      <c r="BM163" s="134" t="s">
        <v>242</v>
      </c>
    </row>
    <row r="164" spans="2:65" s="1" customFormat="1" ht="16.5" customHeight="1">
      <c r="B164" s="124"/>
      <c r="C164" s="137" t="s">
        <v>243</v>
      </c>
      <c r="D164" s="137" t="s">
        <v>213</v>
      </c>
      <c r="E164" s="138" t="s">
        <v>244</v>
      </c>
      <c r="F164" s="139" t="s">
        <v>245</v>
      </c>
      <c r="G164" s="140" t="s">
        <v>188</v>
      </c>
      <c r="H164" s="141">
        <v>8.9999999999999993E-3</v>
      </c>
      <c r="I164" s="141">
        <v>0</v>
      </c>
      <c r="J164" s="141">
        <f t="shared" si="20"/>
        <v>0</v>
      </c>
      <c r="K164" s="139" t="s">
        <v>127</v>
      </c>
      <c r="L164" s="142"/>
      <c r="M164" s="143" t="s">
        <v>1</v>
      </c>
      <c r="N164" s="144" t="s">
        <v>33</v>
      </c>
      <c r="O164" s="132">
        <v>0</v>
      </c>
      <c r="P164" s="132">
        <f t="shared" si="21"/>
        <v>0</v>
      </c>
      <c r="Q164" s="132">
        <v>1</v>
      </c>
      <c r="R164" s="132">
        <f t="shared" si="22"/>
        <v>8.9999999999999993E-3</v>
      </c>
      <c r="S164" s="132">
        <v>0</v>
      </c>
      <c r="T164" s="133">
        <f t="shared" si="23"/>
        <v>0</v>
      </c>
      <c r="AR164" s="134" t="s">
        <v>216</v>
      </c>
      <c r="AT164" s="134" t="s">
        <v>213</v>
      </c>
      <c r="AU164" s="134" t="s">
        <v>117</v>
      </c>
      <c r="AY164" s="13" t="s">
        <v>108</v>
      </c>
      <c r="BE164" s="135">
        <f t="shared" si="24"/>
        <v>0</v>
      </c>
      <c r="BF164" s="135">
        <f t="shared" si="25"/>
        <v>0</v>
      </c>
      <c r="BG164" s="135">
        <f t="shared" si="26"/>
        <v>0</v>
      </c>
      <c r="BH164" s="135">
        <f t="shared" si="27"/>
        <v>0</v>
      </c>
      <c r="BI164" s="135">
        <f t="shared" si="28"/>
        <v>0</v>
      </c>
      <c r="BJ164" s="13" t="s">
        <v>117</v>
      </c>
      <c r="BK164" s="136">
        <f t="shared" si="29"/>
        <v>0</v>
      </c>
      <c r="BL164" s="13" t="s">
        <v>177</v>
      </c>
      <c r="BM164" s="134" t="s">
        <v>246</v>
      </c>
    </row>
    <row r="165" spans="2:65" s="1" customFormat="1" ht="24" customHeight="1">
      <c r="B165" s="124"/>
      <c r="C165" s="125" t="s">
        <v>247</v>
      </c>
      <c r="D165" s="125" t="s">
        <v>111</v>
      </c>
      <c r="E165" s="126" t="s">
        <v>248</v>
      </c>
      <c r="F165" s="127" t="s">
        <v>249</v>
      </c>
      <c r="G165" s="128" t="s">
        <v>241</v>
      </c>
      <c r="H165" s="129">
        <v>274.875</v>
      </c>
      <c r="I165" s="129">
        <v>0</v>
      </c>
      <c r="J165" s="129">
        <f t="shared" si="20"/>
        <v>0</v>
      </c>
      <c r="K165" s="127" t="s">
        <v>127</v>
      </c>
      <c r="L165" s="25"/>
      <c r="M165" s="130" t="s">
        <v>1</v>
      </c>
      <c r="N165" s="131" t="s">
        <v>33</v>
      </c>
      <c r="O165" s="132">
        <v>8.4000000000000005E-2</v>
      </c>
      <c r="P165" s="132">
        <f t="shared" si="21"/>
        <v>23.089500000000001</v>
      </c>
      <c r="Q165" s="132">
        <v>5.0000000000000002E-5</v>
      </c>
      <c r="R165" s="132">
        <f t="shared" si="22"/>
        <v>1.3743750000000001E-2</v>
      </c>
      <c r="S165" s="132">
        <v>0</v>
      </c>
      <c r="T165" s="133">
        <f t="shared" si="23"/>
        <v>0</v>
      </c>
      <c r="AR165" s="134" t="s">
        <v>177</v>
      </c>
      <c r="AT165" s="134" t="s">
        <v>111</v>
      </c>
      <c r="AU165" s="134" t="s">
        <v>117</v>
      </c>
      <c r="AY165" s="13" t="s">
        <v>108</v>
      </c>
      <c r="BE165" s="135">
        <f t="shared" si="24"/>
        <v>0</v>
      </c>
      <c r="BF165" s="135">
        <f t="shared" si="25"/>
        <v>0</v>
      </c>
      <c r="BG165" s="135">
        <f t="shared" si="26"/>
        <v>0</v>
      </c>
      <c r="BH165" s="135">
        <f t="shared" si="27"/>
        <v>0</v>
      </c>
      <c r="BI165" s="135">
        <f t="shared" si="28"/>
        <v>0</v>
      </c>
      <c r="BJ165" s="13" t="s">
        <v>117</v>
      </c>
      <c r="BK165" s="136">
        <f t="shared" si="29"/>
        <v>0</v>
      </c>
      <c r="BL165" s="13" t="s">
        <v>177</v>
      </c>
      <c r="BM165" s="134" t="s">
        <v>250</v>
      </c>
    </row>
    <row r="166" spans="2:65" s="1" customFormat="1" ht="24" customHeight="1">
      <c r="B166" s="124"/>
      <c r="C166" s="137" t="s">
        <v>251</v>
      </c>
      <c r="D166" s="137" t="s">
        <v>213</v>
      </c>
      <c r="E166" s="138" t="s">
        <v>252</v>
      </c>
      <c r="F166" s="139" t="s">
        <v>253</v>
      </c>
      <c r="G166" s="140" t="s">
        <v>188</v>
      </c>
      <c r="H166" s="141">
        <v>0.27500000000000002</v>
      </c>
      <c r="I166" s="141">
        <v>0</v>
      </c>
      <c r="J166" s="141">
        <f t="shared" si="20"/>
        <v>0</v>
      </c>
      <c r="K166" s="139" t="s">
        <v>127</v>
      </c>
      <c r="L166" s="142"/>
      <c r="M166" s="143" t="s">
        <v>1</v>
      </c>
      <c r="N166" s="144" t="s">
        <v>33</v>
      </c>
      <c r="O166" s="132">
        <v>0</v>
      </c>
      <c r="P166" s="132">
        <f t="shared" si="21"/>
        <v>0</v>
      </c>
      <c r="Q166" s="132">
        <v>1</v>
      </c>
      <c r="R166" s="132">
        <f t="shared" si="22"/>
        <v>0.27500000000000002</v>
      </c>
      <c r="S166" s="132">
        <v>0</v>
      </c>
      <c r="T166" s="133">
        <f t="shared" si="23"/>
        <v>0</v>
      </c>
      <c r="AR166" s="134" t="s">
        <v>216</v>
      </c>
      <c r="AT166" s="134" t="s">
        <v>213</v>
      </c>
      <c r="AU166" s="134" t="s">
        <v>117</v>
      </c>
      <c r="AY166" s="13" t="s">
        <v>108</v>
      </c>
      <c r="BE166" s="135">
        <f t="shared" si="24"/>
        <v>0</v>
      </c>
      <c r="BF166" s="135">
        <f t="shared" si="25"/>
        <v>0</v>
      </c>
      <c r="BG166" s="135">
        <f t="shared" si="26"/>
        <v>0</v>
      </c>
      <c r="BH166" s="135">
        <f t="shared" si="27"/>
        <v>0</v>
      </c>
      <c r="BI166" s="135">
        <f t="shared" si="28"/>
        <v>0</v>
      </c>
      <c r="BJ166" s="13" t="s">
        <v>117</v>
      </c>
      <c r="BK166" s="136">
        <f t="shared" si="29"/>
        <v>0</v>
      </c>
      <c r="BL166" s="13" t="s">
        <v>177</v>
      </c>
      <c r="BM166" s="134" t="s">
        <v>254</v>
      </c>
    </row>
    <row r="167" spans="2:65" s="1" customFormat="1" ht="16.5" customHeight="1">
      <c r="B167" s="124"/>
      <c r="C167" s="125" t="s">
        <v>216</v>
      </c>
      <c r="D167" s="125" t="s">
        <v>111</v>
      </c>
      <c r="E167" s="126" t="s">
        <v>255</v>
      </c>
      <c r="F167" s="127" t="s">
        <v>256</v>
      </c>
      <c r="G167" s="128" t="s">
        <v>228</v>
      </c>
      <c r="H167" s="129">
        <v>16</v>
      </c>
      <c r="I167" s="129">
        <v>0</v>
      </c>
      <c r="J167" s="129">
        <f t="shared" si="20"/>
        <v>0</v>
      </c>
      <c r="K167" s="127" t="s">
        <v>127</v>
      </c>
      <c r="L167" s="25"/>
      <c r="M167" s="130" t="s">
        <v>1</v>
      </c>
      <c r="N167" s="131" t="s">
        <v>33</v>
      </c>
      <c r="O167" s="132">
        <v>0.51800000000000002</v>
      </c>
      <c r="P167" s="132">
        <f t="shared" si="21"/>
        <v>8.2880000000000003</v>
      </c>
      <c r="Q167" s="132">
        <v>0</v>
      </c>
      <c r="R167" s="132">
        <f t="shared" si="22"/>
        <v>0</v>
      </c>
      <c r="S167" s="132">
        <v>0</v>
      </c>
      <c r="T167" s="133">
        <f t="shared" si="23"/>
        <v>0</v>
      </c>
      <c r="AR167" s="134" t="s">
        <v>257</v>
      </c>
      <c r="AT167" s="134" t="s">
        <v>111</v>
      </c>
      <c r="AU167" s="134" t="s">
        <v>117</v>
      </c>
      <c r="AY167" s="13" t="s">
        <v>108</v>
      </c>
      <c r="BE167" s="135">
        <f t="shared" si="24"/>
        <v>0</v>
      </c>
      <c r="BF167" s="135">
        <f t="shared" si="25"/>
        <v>0</v>
      </c>
      <c r="BG167" s="135">
        <f t="shared" si="26"/>
        <v>0</v>
      </c>
      <c r="BH167" s="135">
        <f t="shared" si="27"/>
        <v>0</v>
      </c>
      <c r="BI167" s="135">
        <f t="shared" si="28"/>
        <v>0</v>
      </c>
      <c r="BJ167" s="13" t="s">
        <v>117</v>
      </c>
      <c r="BK167" s="136">
        <f t="shared" si="29"/>
        <v>0</v>
      </c>
      <c r="BL167" s="13" t="s">
        <v>257</v>
      </c>
      <c r="BM167" s="134" t="s">
        <v>258</v>
      </c>
    </row>
    <row r="168" spans="2:65" s="1" customFormat="1" ht="16.5" customHeight="1">
      <c r="B168" s="124"/>
      <c r="C168" s="137" t="s">
        <v>259</v>
      </c>
      <c r="D168" s="137" t="s">
        <v>213</v>
      </c>
      <c r="E168" s="138" t="s">
        <v>260</v>
      </c>
      <c r="F168" s="139" t="s">
        <v>261</v>
      </c>
      <c r="G168" s="140" t="s">
        <v>228</v>
      </c>
      <c r="H168" s="141">
        <v>16</v>
      </c>
      <c r="I168" s="141">
        <v>0</v>
      </c>
      <c r="J168" s="141">
        <f t="shared" si="20"/>
        <v>0</v>
      </c>
      <c r="K168" s="139" t="s">
        <v>127</v>
      </c>
      <c r="L168" s="142"/>
      <c r="M168" s="143" t="s">
        <v>1</v>
      </c>
      <c r="N168" s="144" t="s">
        <v>33</v>
      </c>
      <c r="O168" s="132">
        <v>0</v>
      </c>
      <c r="P168" s="132">
        <f t="shared" si="21"/>
        <v>0</v>
      </c>
      <c r="Q168" s="132">
        <v>1.2999999999999999E-5</v>
      </c>
      <c r="R168" s="132">
        <f t="shared" si="22"/>
        <v>2.0799999999999999E-4</v>
      </c>
      <c r="S168" s="132">
        <v>0</v>
      </c>
      <c r="T168" s="133">
        <f t="shared" si="23"/>
        <v>0</v>
      </c>
      <c r="AR168" s="134" t="s">
        <v>216</v>
      </c>
      <c r="AT168" s="134" t="s">
        <v>213</v>
      </c>
      <c r="AU168" s="134" t="s">
        <v>117</v>
      </c>
      <c r="AY168" s="13" t="s">
        <v>108</v>
      </c>
      <c r="BE168" s="135">
        <f t="shared" si="24"/>
        <v>0</v>
      </c>
      <c r="BF168" s="135">
        <f t="shared" si="25"/>
        <v>0</v>
      </c>
      <c r="BG168" s="135">
        <f t="shared" si="26"/>
        <v>0</v>
      </c>
      <c r="BH168" s="135">
        <f t="shared" si="27"/>
        <v>0</v>
      </c>
      <c r="BI168" s="135">
        <f t="shared" si="28"/>
        <v>0</v>
      </c>
      <c r="BJ168" s="13" t="s">
        <v>117</v>
      </c>
      <c r="BK168" s="136">
        <f t="shared" si="29"/>
        <v>0</v>
      </c>
      <c r="BL168" s="13" t="s">
        <v>177</v>
      </c>
      <c r="BM168" s="134" t="s">
        <v>262</v>
      </c>
    </row>
    <row r="169" spans="2:65" s="1" customFormat="1" ht="24" customHeight="1">
      <c r="B169" s="124"/>
      <c r="C169" s="125" t="s">
        <v>263</v>
      </c>
      <c r="D169" s="125" t="s">
        <v>111</v>
      </c>
      <c r="E169" s="126" t="s">
        <v>264</v>
      </c>
      <c r="F169" s="127" t="s">
        <v>265</v>
      </c>
      <c r="G169" s="128" t="s">
        <v>221</v>
      </c>
      <c r="H169" s="129">
        <v>73.091999999999999</v>
      </c>
      <c r="I169" s="129">
        <v>0</v>
      </c>
      <c r="J169" s="129">
        <f t="shared" si="20"/>
        <v>0</v>
      </c>
      <c r="K169" s="127" t="s">
        <v>127</v>
      </c>
      <c r="L169" s="25"/>
      <c r="M169" s="130" t="s">
        <v>1</v>
      </c>
      <c r="N169" s="131" t="s">
        <v>33</v>
      </c>
      <c r="O169" s="132">
        <v>0</v>
      </c>
      <c r="P169" s="132">
        <f t="shared" si="21"/>
        <v>0</v>
      </c>
      <c r="Q169" s="132">
        <v>0</v>
      </c>
      <c r="R169" s="132">
        <f t="shared" si="22"/>
        <v>0</v>
      </c>
      <c r="S169" s="132">
        <v>0</v>
      </c>
      <c r="T169" s="133">
        <f t="shared" si="23"/>
        <v>0</v>
      </c>
      <c r="AR169" s="134" t="s">
        <v>177</v>
      </c>
      <c r="AT169" s="134" t="s">
        <v>111</v>
      </c>
      <c r="AU169" s="134" t="s">
        <v>117</v>
      </c>
      <c r="AY169" s="13" t="s">
        <v>108</v>
      </c>
      <c r="BE169" s="135">
        <f t="shared" si="24"/>
        <v>0</v>
      </c>
      <c r="BF169" s="135">
        <f t="shared" si="25"/>
        <v>0</v>
      </c>
      <c r="BG169" s="135">
        <f t="shared" si="26"/>
        <v>0</v>
      </c>
      <c r="BH169" s="135">
        <f t="shared" si="27"/>
        <v>0</v>
      </c>
      <c r="BI169" s="135">
        <f t="shared" si="28"/>
        <v>0</v>
      </c>
      <c r="BJ169" s="13" t="s">
        <v>117</v>
      </c>
      <c r="BK169" s="136">
        <f t="shared" si="29"/>
        <v>0</v>
      </c>
      <c r="BL169" s="13" t="s">
        <v>177</v>
      </c>
      <c r="BM169" s="134" t="s">
        <v>266</v>
      </c>
    </row>
    <row r="170" spans="2:65" s="11" customFormat="1" ht="22.9" customHeight="1">
      <c r="B170" s="112"/>
      <c r="D170" s="113" t="s">
        <v>66</v>
      </c>
      <c r="E170" s="122" t="s">
        <v>267</v>
      </c>
      <c r="F170" s="122" t="s">
        <v>268</v>
      </c>
      <c r="J170" s="123">
        <f>BK170</f>
        <v>0</v>
      </c>
      <c r="L170" s="112"/>
      <c r="M170" s="116"/>
      <c r="N170" s="117"/>
      <c r="O170" s="117"/>
      <c r="P170" s="118">
        <f>SUM(P171:P173)</f>
        <v>4.7684639999999998</v>
      </c>
      <c r="Q170" s="117"/>
      <c r="R170" s="118">
        <f>SUM(R171:R173)</f>
        <v>7.6299913452003792E-2</v>
      </c>
      <c r="S170" s="117"/>
      <c r="T170" s="119">
        <f>SUM(T171:T173)</f>
        <v>0</v>
      </c>
      <c r="AR170" s="113" t="s">
        <v>117</v>
      </c>
      <c r="AT170" s="120" t="s">
        <v>66</v>
      </c>
      <c r="AU170" s="120" t="s">
        <v>74</v>
      </c>
      <c r="AY170" s="113" t="s">
        <v>108</v>
      </c>
      <c r="BK170" s="121">
        <f>SUM(BK171:BK173)</f>
        <v>0</v>
      </c>
    </row>
    <row r="171" spans="2:65" s="1" customFormat="1" ht="36" customHeight="1">
      <c r="B171" s="124"/>
      <c r="C171" s="125" t="s">
        <v>269</v>
      </c>
      <c r="D171" s="125" t="s">
        <v>111</v>
      </c>
      <c r="E171" s="126" t="s">
        <v>270</v>
      </c>
      <c r="F171" s="127" t="s">
        <v>271</v>
      </c>
      <c r="G171" s="128" t="s">
        <v>123</v>
      </c>
      <c r="H171" s="129">
        <v>4.92</v>
      </c>
      <c r="I171" s="129">
        <v>0</v>
      </c>
      <c r="J171" s="129">
        <f>ROUND(I171*H171,3)</f>
        <v>0</v>
      </c>
      <c r="K171" s="127" t="s">
        <v>115</v>
      </c>
      <c r="L171" s="25"/>
      <c r="M171" s="130" t="s">
        <v>1</v>
      </c>
      <c r="N171" s="131" t="s">
        <v>33</v>
      </c>
      <c r="O171" s="132">
        <v>0.96919999999999995</v>
      </c>
      <c r="P171" s="132">
        <f>O171*H171</f>
        <v>4.7684639999999998</v>
      </c>
      <c r="Q171" s="132">
        <v>3.2699999999999999E-3</v>
      </c>
      <c r="R171" s="132">
        <f>Q171*H171</f>
        <v>1.6088399999999999E-2</v>
      </c>
      <c r="S171" s="132">
        <v>0</v>
      </c>
      <c r="T171" s="133">
        <f>S171*H171</f>
        <v>0</v>
      </c>
      <c r="AR171" s="134" t="s">
        <v>177</v>
      </c>
      <c r="AT171" s="134" t="s">
        <v>111</v>
      </c>
      <c r="AU171" s="134" t="s">
        <v>117</v>
      </c>
      <c r="AY171" s="13" t="s">
        <v>108</v>
      </c>
      <c r="BE171" s="135">
        <f>IF(N171="základná",J171,0)</f>
        <v>0</v>
      </c>
      <c r="BF171" s="135">
        <f>IF(N171="znížená",J171,0)</f>
        <v>0</v>
      </c>
      <c r="BG171" s="135">
        <f>IF(N171="zákl. prenesená",J171,0)</f>
        <v>0</v>
      </c>
      <c r="BH171" s="135">
        <f>IF(N171="zníž. prenesená",J171,0)</f>
        <v>0</v>
      </c>
      <c r="BI171" s="135">
        <f>IF(N171="nulová",J171,0)</f>
        <v>0</v>
      </c>
      <c r="BJ171" s="13" t="s">
        <v>117</v>
      </c>
      <c r="BK171" s="136">
        <f>ROUND(I171*H171,3)</f>
        <v>0</v>
      </c>
      <c r="BL171" s="13" t="s">
        <v>177</v>
      </c>
      <c r="BM171" s="134" t="s">
        <v>272</v>
      </c>
    </row>
    <row r="172" spans="2:65" s="1" customFormat="1" ht="24" customHeight="1">
      <c r="B172" s="124"/>
      <c r="C172" s="137" t="s">
        <v>273</v>
      </c>
      <c r="D172" s="137" t="s">
        <v>213</v>
      </c>
      <c r="E172" s="138" t="s">
        <v>274</v>
      </c>
      <c r="F172" s="139" t="s">
        <v>275</v>
      </c>
      <c r="G172" s="140" t="s">
        <v>123</v>
      </c>
      <c r="H172" s="141">
        <v>5.0179999999999998</v>
      </c>
      <c r="I172" s="141">
        <v>0</v>
      </c>
      <c r="J172" s="141">
        <f>ROUND(I172*H172,3)</f>
        <v>0</v>
      </c>
      <c r="K172" s="139" t="s">
        <v>1</v>
      </c>
      <c r="L172" s="142"/>
      <c r="M172" s="143" t="s">
        <v>1</v>
      </c>
      <c r="N172" s="144" t="s">
        <v>33</v>
      </c>
      <c r="O172" s="132">
        <v>0</v>
      </c>
      <c r="P172" s="132">
        <f>O172*H172</f>
        <v>0</v>
      </c>
      <c r="Q172" s="132">
        <v>1.1999105909127899E-2</v>
      </c>
      <c r="R172" s="132">
        <f>Q172*H172</f>
        <v>6.0211513452003797E-2</v>
      </c>
      <c r="S172" s="132">
        <v>0</v>
      </c>
      <c r="T172" s="133">
        <f>S172*H172</f>
        <v>0</v>
      </c>
      <c r="AR172" s="134" t="s">
        <v>216</v>
      </c>
      <c r="AT172" s="134" t="s">
        <v>213</v>
      </c>
      <c r="AU172" s="134" t="s">
        <v>117</v>
      </c>
      <c r="AY172" s="13" t="s">
        <v>108</v>
      </c>
      <c r="BE172" s="135">
        <f>IF(N172="základná",J172,0)</f>
        <v>0</v>
      </c>
      <c r="BF172" s="135">
        <f>IF(N172="znížená",J172,0)</f>
        <v>0</v>
      </c>
      <c r="BG172" s="135">
        <f>IF(N172="zákl. prenesená",J172,0)</f>
        <v>0</v>
      </c>
      <c r="BH172" s="135">
        <f>IF(N172="zníž. prenesená",J172,0)</f>
        <v>0</v>
      </c>
      <c r="BI172" s="135">
        <f>IF(N172="nulová",J172,0)</f>
        <v>0</v>
      </c>
      <c r="BJ172" s="13" t="s">
        <v>117</v>
      </c>
      <c r="BK172" s="136">
        <f>ROUND(I172*H172,3)</f>
        <v>0</v>
      </c>
      <c r="BL172" s="13" t="s">
        <v>177</v>
      </c>
      <c r="BM172" s="134" t="s">
        <v>276</v>
      </c>
    </row>
    <row r="173" spans="2:65" s="1" customFormat="1" ht="24" customHeight="1">
      <c r="B173" s="124"/>
      <c r="C173" s="125" t="s">
        <v>277</v>
      </c>
      <c r="D173" s="125" t="s">
        <v>111</v>
      </c>
      <c r="E173" s="126" t="s">
        <v>278</v>
      </c>
      <c r="F173" s="127" t="s">
        <v>279</v>
      </c>
      <c r="G173" s="128" t="s">
        <v>221</v>
      </c>
      <c r="H173" s="129">
        <v>1.82</v>
      </c>
      <c r="I173" s="129">
        <v>0</v>
      </c>
      <c r="J173" s="129">
        <f>ROUND(I173*H173,3)</f>
        <v>0</v>
      </c>
      <c r="K173" s="127" t="s">
        <v>1</v>
      </c>
      <c r="L173" s="25"/>
      <c r="M173" s="130" t="s">
        <v>1</v>
      </c>
      <c r="N173" s="131" t="s">
        <v>33</v>
      </c>
      <c r="O173" s="132">
        <v>0</v>
      </c>
      <c r="P173" s="132">
        <f>O173*H173</f>
        <v>0</v>
      </c>
      <c r="Q173" s="132">
        <v>0</v>
      </c>
      <c r="R173" s="132">
        <f>Q173*H173</f>
        <v>0</v>
      </c>
      <c r="S173" s="132">
        <v>0</v>
      </c>
      <c r="T173" s="133">
        <f>S173*H173</f>
        <v>0</v>
      </c>
      <c r="AR173" s="134" t="s">
        <v>177</v>
      </c>
      <c r="AT173" s="134" t="s">
        <v>111</v>
      </c>
      <c r="AU173" s="134" t="s">
        <v>117</v>
      </c>
      <c r="AY173" s="13" t="s">
        <v>108</v>
      </c>
      <c r="BE173" s="135">
        <f>IF(N173="základná",J173,0)</f>
        <v>0</v>
      </c>
      <c r="BF173" s="135">
        <f>IF(N173="znížená",J173,0)</f>
        <v>0</v>
      </c>
      <c r="BG173" s="135">
        <f>IF(N173="zákl. prenesená",J173,0)</f>
        <v>0</v>
      </c>
      <c r="BH173" s="135">
        <f>IF(N173="zníž. prenesená",J173,0)</f>
        <v>0</v>
      </c>
      <c r="BI173" s="135">
        <f>IF(N173="nulová",J173,0)</f>
        <v>0</v>
      </c>
      <c r="BJ173" s="13" t="s">
        <v>117</v>
      </c>
      <c r="BK173" s="136">
        <f>ROUND(I173*H173,3)</f>
        <v>0</v>
      </c>
      <c r="BL173" s="13" t="s">
        <v>177</v>
      </c>
      <c r="BM173" s="134" t="s">
        <v>280</v>
      </c>
    </row>
    <row r="174" spans="2:65" s="11" customFormat="1" ht="22.9" customHeight="1">
      <c r="B174" s="112"/>
      <c r="D174" s="113" t="s">
        <v>66</v>
      </c>
      <c r="E174" s="122" t="s">
        <v>281</v>
      </c>
      <c r="F174" s="122" t="s">
        <v>282</v>
      </c>
      <c r="J174" s="123">
        <f>BK174</f>
        <v>0</v>
      </c>
      <c r="L174" s="112"/>
      <c r="M174" s="116"/>
      <c r="N174" s="117"/>
      <c r="O174" s="117"/>
      <c r="P174" s="118">
        <f>SUM(P175:P176)</f>
        <v>5.3798551999999997</v>
      </c>
      <c r="Q174" s="117"/>
      <c r="R174" s="118">
        <f>SUM(R175:R176)</f>
        <v>2.0048599999999998E-3</v>
      </c>
      <c r="S174" s="117"/>
      <c r="T174" s="119">
        <f>SUM(T175:T176)</f>
        <v>0</v>
      </c>
      <c r="AR174" s="113" t="s">
        <v>117</v>
      </c>
      <c r="AT174" s="120" t="s">
        <v>66</v>
      </c>
      <c r="AU174" s="120" t="s">
        <v>74</v>
      </c>
      <c r="AY174" s="113" t="s">
        <v>108</v>
      </c>
      <c r="BK174" s="121">
        <f>SUM(BK175:BK176)</f>
        <v>0</v>
      </c>
    </row>
    <row r="175" spans="2:65" s="1" customFormat="1" ht="24" customHeight="1">
      <c r="B175" s="124"/>
      <c r="C175" s="125" t="s">
        <v>283</v>
      </c>
      <c r="D175" s="125" t="s">
        <v>111</v>
      </c>
      <c r="E175" s="126" t="s">
        <v>284</v>
      </c>
      <c r="F175" s="127" t="s">
        <v>285</v>
      </c>
      <c r="G175" s="128" t="s">
        <v>123</v>
      </c>
      <c r="H175" s="129">
        <v>1.8</v>
      </c>
      <c r="I175" s="129">
        <v>0</v>
      </c>
      <c r="J175" s="129">
        <f>ROUND(I175*H175,3)</f>
        <v>0</v>
      </c>
      <c r="K175" s="127" t="s">
        <v>127</v>
      </c>
      <c r="L175" s="25"/>
      <c r="M175" s="130" t="s">
        <v>1</v>
      </c>
      <c r="N175" s="131" t="s">
        <v>33</v>
      </c>
      <c r="O175" s="132">
        <v>0.10100000000000001</v>
      </c>
      <c r="P175" s="132">
        <f>O175*H175</f>
        <v>0.18180000000000002</v>
      </c>
      <c r="Q175" s="132">
        <v>0</v>
      </c>
      <c r="R175" s="132">
        <f>Q175*H175</f>
        <v>0</v>
      </c>
      <c r="S175" s="132">
        <v>0</v>
      </c>
      <c r="T175" s="133">
        <f>S175*H175</f>
        <v>0</v>
      </c>
      <c r="AR175" s="134" t="s">
        <v>177</v>
      </c>
      <c r="AT175" s="134" t="s">
        <v>111</v>
      </c>
      <c r="AU175" s="134" t="s">
        <v>117</v>
      </c>
      <c r="AY175" s="13" t="s">
        <v>108</v>
      </c>
      <c r="BE175" s="135">
        <f>IF(N175="základná",J175,0)</f>
        <v>0</v>
      </c>
      <c r="BF175" s="135">
        <f>IF(N175="znížená",J175,0)</f>
        <v>0</v>
      </c>
      <c r="BG175" s="135">
        <f>IF(N175="zákl. prenesená",J175,0)</f>
        <v>0</v>
      </c>
      <c r="BH175" s="135">
        <f>IF(N175="zníž. prenesená",J175,0)</f>
        <v>0</v>
      </c>
      <c r="BI175" s="135">
        <f>IF(N175="nulová",J175,0)</f>
        <v>0</v>
      </c>
      <c r="BJ175" s="13" t="s">
        <v>117</v>
      </c>
      <c r="BK175" s="136">
        <f>ROUND(I175*H175,3)</f>
        <v>0</v>
      </c>
      <c r="BL175" s="13" t="s">
        <v>177</v>
      </c>
      <c r="BM175" s="134" t="s">
        <v>286</v>
      </c>
    </row>
    <row r="176" spans="2:65" s="1" customFormat="1" ht="24" customHeight="1">
      <c r="B176" s="124"/>
      <c r="C176" s="125" t="s">
        <v>287</v>
      </c>
      <c r="D176" s="125" t="s">
        <v>111</v>
      </c>
      <c r="E176" s="126" t="s">
        <v>288</v>
      </c>
      <c r="F176" s="127" t="s">
        <v>289</v>
      </c>
      <c r="G176" s="128" t="s">
        <v>123</v>
      </c>
      <c r="H176" s="129">
        <v>9.1129999999999995</v>
      </c>
      <c r="I176" s="129">
        <v>0</v>
      </c>
      <c r="J176" s="129">
        <f>ROUND(I176*H176,3)</f>
        <v>0</v>
      </c>
      <c r="K176" s="127" t="s">
        <v>127</v>
      </c>
      <c r="L176" s="25"/>
      <c r="M176" s="130" t="s">
        <v>1</v>
      </c>
      <c r="N176" s="131" t="s">
        <v>33</v>
      </c>
      <c r="O176" s="132">
        <v>0.57040000000000002</v>
      </c>
      <c r="P176" s="132">
        <f>O176*H176</f>
        <v>5.1980551999999998</v>
      </c>
      <c r="Q176" s="132">
        <v>2.2000000000000001E-4</v>
      </c>
      <c r="R176" s="132">
        <f>Q176*H176</f>
        <v>2.0048599999999998E-3</v>
      </c>
      <c r="S176" s="132">
        <v>0</v>
      </c>
      <c r="T176" s="133">
        <f>S176*H176</f>
        <v>0</v>
      </c>
      <c r="AR176" s="134" t="s">
        <v>177</v>
      </c>
      <c r="AT176" s="134" t="s">
        <v>111</v>
      </c>
      <c r="AU176" s="134" t="s">
        <v>117</v>
      </c>
      <c r="AY176" s="13" t="s">
        <v>108</v>
      </c>
      <c r="BE176" s="135">
        <f>IF(N176="základná",J176,0)</f>
        <v>0</v>
      </c>
      <c r="BF176" s="135">
        <f>IF(N176="znížená",J176,0)</f>
        <v>0</v>
      </c>
      <c r="BG176" s="135">
        <f>IF(N176="zákl. prenesená",J176,0)</f>
        <v>0</v>
      </c>
      <c r="BH176" s="135">
        <f>IF(N176="zníž. prenesená",J176,0)</f>
        <v>0</v>
      </c>
      <c r="BI176" s="135">
        <f>IF(N176="nulová",J176,0)</f>
        <v>0</v>
      </c>
      <c r="BJ176" s="13" t="s">
        <v>117</v>
      </c>
      <c r="BK176" s="136">
        <f>ROUND(I176*H176,3)</f>
        <v>0</v>
      </c>
      <c r="BL176" s="13" t="s">
        <v>177</v>
      </c>
      <c r="BM176" s="134" t="s">
        <v>290</v>
      </c>
    </row>
    <row r="177" spans="2:65" s="11" customFormat="1" ht="22.9" customHeight="1">
      <c r="B177" s="112"/>
      <c r="D177" s="113" t="s">
        <v>66</v>
      </c>
      <c r="E177" s="122" t="s">
        <v>291</v>
      </c>
      <c r="F177" s="122" t="s">
        <v>292</v>
      </c>
      <c r="J177" s="123">
        <f>BK177</f>
        <v>0</v>
      </c>
      <c r="L177" s="112"/>
      <c r="M177" s="116"/>
      <c r="N177" s="117"/>
      <c r="O177" s="117"/>
      <c r="P177" s="118">
        <f>SUM(P178:P179)</f>
        <v>20.187132000000002</v>
      </c>
      <c r="Q177" s="117"/>
      <c r="R177" s="118">
        <f>SUM(R178:R179)</f>
        <v>1.2582000000000003E-2</v>
      </c>
      <c r="S177" s="117"/>
      <c r="T177" s="119">
        <f>SUM(T178:T179)</f>
        <v>0</v>
      </c>
      <c r="AR177" s="113" t="s">
        <v>117</v>
      </c>
      <c r="AT177" s="120" t="s">
        <v>66</v>
      </c>
      <c r="AU177" s="120" t="s">
        <v>74</v>
      </c>
      <c r="AY177" s="113" t="s">
        <v>108</v>
      </c>
      <c r="BK177" s="121">
        <f>SUM(BK178:BK179)</f>
        <v>0</v>
      </c>
    </row>
    <row r="178" spans="2:65" s="1" customFormat="1" ht="36" customHeight="1">
      <c r="B178" s="124"/>
      <c r="C178" s="125" t="s">
        <v>293</v>
      </c>
      <c r="D178" s="125" t="s">
        <v>111</v>
      </c>
      <c r="E178" s="126" t="s">
        <v>294</v>
      </c>
      <c r="F178" s="127" t="s">
        <v>295</v>
      </c>
      <c r="G178" s="128" t="s">
        <v>123</v>
      </c>
      <c r="H178" s="129">
        <v>17.34</v>
      </c>
      <c r="I178" s="129">
        <v>0</v>
      </c>
      <c r="J178" s="129">
        <f>ROUND(I178*H178,3)</f>
        <v>0</v>
      </c>
      <c r="K178" s="127" t="s">
        <v>127</v>
      </c>
      <c r="L178" s="25"/>
      <c r="M178" s="130" t="s">
        <v>1</v>
      </c>
      <c r="N178" s="131" t="s">
        <v>33</v>
      </c>
      <c r="O178" s="132">
        <v>6.2920000000000004E-2</v>
      </c>
      <c r="P178" s="132">
        <f>O178*H178</f>
        <v>1.0910328</v>
      </c>
      <c r="Q178" s="132">
        <v>1.8000000000000001E-4</v>
      </c>
      <c r="R178" s="132">
        <f>Q178*H178</f>
        <v>3.1212000000000002E-3</v>
      </c>
      <c r="S178" s="132">
        <v>0</v>
      </c>
      <c r="T178" s="133">
        <f>S178*H178</f>
        <v>0</v>
      </c>
      <c r="AR178" s="134" t="s">
        <v>177</v>
      </c>
      <c r="AT178" s="134" t="s">
        <v>111</v>
      </c>
      <c r="AU178" s="134" t="s">
        <v>117</v>
      </c>
      <c r="AY178" s="13" t="s">
        <v>108</v>
      </c>
      <c r="BE178" s="135">
        <f>IF(N178="základná",J178,0)</f>
        <v>0</v>
      </c>
      <c r="BF178" s="135">
        <f>IF(N178="znížená",J178,0)</f>
        <v>0</v>
      </c>
      <c r="BG178" s="135">
        <f>IF(N178="zákl. prenesená",J178,0)</f>
        <v>0</v>
      </c>
      <c r="BH178" s="135">
        <f>IF(N178="zníž. prenesená",J178,0)</f>
        <v>0</v>
      </c>
      <c r="BI178" s="135">
        <f>IF(N178="nulová",J178,0)</f>
        <v>0</v>
      </c>
      <c r="BJ178" s="13" t="s">
        <v>117</v>
      </c>
      <c r="BK178" s="136">
        <f>ROUND(I178*H178,3)</f>
        <v>0</v>
      </c>
      <c r="BL178" s="13" t="s">
        <v>177</v>
      </c>
      <c r="BM178" s="134" t="s">
        <v>296</v>
      </c>
    </row>
    <row r="179" spans="2:65" s="1" customFormat="1" ht="36" customHeight="1">
      <c r="B179" s="124"/>
      <c r="C179" s="125" t="s">
        <v>297</v>
      </c>
      <c r="D179" s="125" t="s">
        <v>111</v>
      </c>
      <c r="E179" s="126" t="s">
        <v>298</v>
      </c>
      <c r="F179" s="127" t="s">
        <v>299</v>
      </c>
      <c r="G179" s="128" t="s">
        <v>123</v>
      </c>
      <c r="H179" s="129">
        <v>52.56</v>
      </c>
      <c r="I179" s="129">
        <v>0</v>
      </c>
      <c r="J179" s="129">
        <f>ROUND(I179*H179,3)</f>
        <v>0</v>
      </c>
      <c r="K179" s="127" t="s">
        <v>127</v>
      </c>
      <c r="L179" s="25"/>
      <c r="M179" s="145" t="s">
        <v>1</v>
      </c>
      <c r="N179" s="146" t="s">
        <v>33</v>
      </c>
      <c r="O179" s="147">
        <v>0.36331999999999998</v>
      </c>
      <c r="P179" s="147">
        <f>O179*H179</f>
        <v>19.096099200000001</v>
      </c>
      <c r="Q179" s="147">
        <v>1.8000000000000001E-4</v>
      </c>
      <c r="R179" s="147">
        <f>Q179*H179</f>
        <v>9.4608000000000018E-3</v>
      </c>
      <c r="S179" s="147">
        <v>0</v>
      </c>
      <c r="T179" s="148">
        <f>S179*H179</f>
        <v>0</v>
      </c>
      <c r="AR179" s="134" t="s">
        <v>177</v>
      </c>
      <c r="AT179" s="134" t="s">
        <v>111</v>
      </c>
      <c r="AU179" s="134" t="s">
        <v>117</v>
      </c>
      <c r="AY179" s="13" t="s">
        <v>108</v>
      </c>
      <c r="BE179" s="135">
        <f>IF(N179="základná",J179,0)</f>
        <v>0</v>
      </c>
      <c r="BF179" s="135">
        <f>IF(N179="znížená",J179,0)</f>
        <v>0</v>
      </c>
      <c r="BG179" s="135">
        <f>IF(N179="zákl. prenesená",J179,0)</f>
        <v>0</v>
      </c>
      <c r="BH179" s="135">
        <f>IF(N179="zníž. prenesená",J179,0)</f>
        <v>0</v>
      </c>
      <c r="BI179" s="135">
        <f>IF(N179="nulová",J179,0)</f>
        <v>0</v>
      </c>
      <c r="BJ179" s="13" t="s">
        <v>117</v>
      </c>
      <c r="BK179" s="136">
        <f>ROUND(I179*H179,3)</f>
        <v>0</v>
      </c>
      <c r="BL179" s="13" t="s">
        <v>177</v>
      </c>
      <c r="BM179" s="134" t="s">
        <v>300</v>
      </c>
    </row>
    <row r="180" spans="2:65" s="1" customFormat="1" ht="6.95" customHeight="1">
      <c r="B180" s="37"/>
      <c r="C180" s="38"/>
      <c r="D180" s="38"/>
      <c r="E180" s="38"/>
      <c r="F180" s="38"/>
      <c r="G180" s="38"/>
      <c r="H180" s="38"/>
      <c r="I180" s="38"/>
      <c r="J180" s="38"/>
      <c r="K180" s="38"/>
      <c r="L180" s="25"/>
    </row>
  </sheetData>
  <autoFilter ref="C126:K179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SO 01 - Stavebné práce</vt:lpstr>
      <vt:lpstr>'Rekapitulácia stavby'!Názvy_tlače</vt:lpstr>
      <vt:lpstr>'SO 01 - Stavebné práce'!Názvy_tlače</vt:lpstr>
      <vt:lpstr>'Rekapitulácia stavby'!Oblasť_tlače</vt:lpstr>
      <vt:lpstr>'SO 01 - Stavebné práce'!Oblasť_tlače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Škerenčák, Vladimír</dc:creator>
  <cp:lastModifiedBy>Droppová, Alena</cp:lastModifiedBy>
  <dcterms:created xsi:type="dcterms:W3CDTF">2019-03-21T15:11:08Z</dcterms:created>
  <dcterms:modified xsi:type="dcterms:W3CDTF">2020-08-03T07:06:56Z</dcterms:modified>
</cp:coreProperties>
</file>