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OS\web\www\02_06_2021\"/>
    </mc:Choice>
  </mc:AlternateContent>
  <bookViews>
    <workbookView xWindow="0" yWindow="0" windowWidth="28800" windowHeight="12300" activeTab="1"/>
  </bookViews>
  <sheets>
    <sheet name="Rekapitulácia stavby" sheetId="1" r:id="rId1"/>
    <sheet name="SO 01 - Výmena as..." sheetId="2" r:id="rId2"/>
  </sheets>
  <definedNames>
    <definedName name="_xlnm._FilterDatabase" localSheetId="1" hidden="1">'SO 01 - Výmena as...'!$C$120:$K$143</definedName>
    <definedName name="_xlnm.Print_Area" localSheetId="0">'Rekapitulácia stavby'!$D$4:$AO$76,'Rekapitulácia stavby'!$C$82:$AQ$96</definedName>
    <definedName name="_xlnm.Print_Area" localSheetId="1">'SO 01 - Výmena as...'!$C$4:$J$76,'SO 01 - Výmena as...'!$C$82:$J$102,'SO 01 - Výmena as...'!$C$108:$J$143</definedName>
    <definedName name="_xlnm.Print_Titles" localSheetId="0">'Rekapitulácia stavby'!$92:$92</definedName>
    <definedName name="_xlnm.Print_Titles" localSheetId="1">'SO 01 - Výmena as...'!$120:$120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143" i="2"/>
  <c r="BH143" i="2"/>
  <c r="BG143" i="2"/>
  <c r="BE143" i="2"/>
  <c r="T143" i="2"/>
  <c r="T142" i="2" s="1"/>
  <c r="R143" i="2"/>
  <c r="R142" i="2" s="1"/>
  <c r="P143" i="2"/>
  <c r="P142" i="2" s="1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F117" i="2"/>
  <c r="F115" i="2"/>
  <c r="E113" i="2"/>
  <c r="F91" i="2"/>
  <c r="F89" i="2"/>
  <c r="E87" i="2"/>
  <c r="J24" i="2"/>
  <c r="E24" i="2"/>
  <c r="J92" i="2"/>
  <c r="J23" i="2"/>
  <c r="J21" i="2"/>
  <c r="E21" i="2"/>
  <c r="J117" i="2"/>
  <c r="J20" i="2"/>
  <c r="J18" i="2"/>
  <c r="E18" i="2"/>
  <c r="F92" i="2"/>
  <c r="J17" i="2"/>
  <c r="J115" i="2"/>
  <c r="E7" i="2"/>
  <c r="E85" i="2" s="1"/>
  <c r="L90" i="1"/>
  <c r="AM90" i="1"/>
  <c r="AM89" i="1"/>
  <c r="L89" i="1"/>
  <c r="AM87" i="1"/>
  <c r="L87" i="1"/>
  <c r="L85" i="1"/>
  <c r="BK141" i="2"/>
  <c r="J138" i="2"/>
  <c r="J135" i="2"/>
  <c r="BK134" i="2"/>
  <c r="BK132" i="2"/>
  <c r="J131" i="2"/>
  <c r="J141" i="2"/>
  <c r="J139" i="2"/>
  <c r="BK137" i="2"/>
  <c r="J136" i="2"/>
  <c r="BK135" i="2"/>
  <c r="J134" i="2"/>
  <c r="J132" i="2"/>
  <c r="BK131" i="2"/>
  <c r="BK130" i="2"/>
  <c r="BK129" i="2"/>
  <c r="BK128" i="2"/>
  <c r="J128" i="2"/>
  <c r="BK127" i="2"/>
  <c r="J127" i="2"/>
  <c r="J125" i="2"/>
  <c r="BK124" i="2"/>
  <c r="BK143" i="2"/>
  <c r="BK140" i="2"/>
  <c r="BK139" i="2"/>
  <c r="J130" i="2"/>
  <c r="J129" i="2"/>
  <c r="AS94" i="1"/>
  <c r="J143" i="2"/>
  <c r="J140" i="2"/>
  <c r="BK138" i="2"/>
  <c r="J137" i="2"/>
  <c r="BK136" i="2"/>
  <c r="BK125" i="2"/>
  <c r="J124" i="2"/>
  <c r="BK126" i="2" l="1"/>
  <c r="J126" i="2" s="1"/>
  <c r="J99" i="2" s="1"/>
  <c r="T133" i="2"/>
  <c r="P123" i="2"/>
  <c r="P126" i="2"/>
  <c r="BK133" i="2"/>
  <c r="J133" i="2"/>
  <c r="J100" i="2" s="1"/>
  <c r="BK123" i="2"/>
  <c r="J123" i="2" s="1"/>
  <c r="J98" i="2" s="1"/>
  <c r="R123" i="2"/>
  <c r="R126" i="2"/>
  <c r="R122" i="2" s="1"/>
  <c r="R121" i="2" s="1"/>
  <c r="P133" i="2"/>
  <c r="T123" i="2"/>
  <c r="T126" i="2"/>
  <c r="R133" i="2"/>
  <c r="J91" i="2"/>
  <c r="E111" i="2"/>
  <c r="J118" i="2"/>
  <c r="BF140" i="2"/>
  <c r="BK142" i="2"/>
  <c r="J142" i="2"/>
  <c r="J101" i="2" s="1"/>
  <c r="F118" i="2"/>
  <c r="BF128" i="2"/>
  <c r="BF129" i="2"/>
  <c r="BF139" i="2"/>
  <c r="J89" i="2"/>
  <c r="BF124" i="2"/>
  <c r="BF125" i="2"/>
  <c r="BF127" i="2"/>
  <c r="BF130" i="2"/>
  <c r="BF137" i="2"/>
  <c r="BF138" i="2"/>
  <c r="BF131" i="2"/>
  <c r="BF132" i="2"/>
  <c r="BF134" i="2"/>
  <c r="BF135" i="2"/>
  <c r="BF136" i="2"/>
  <c r="BF141" i="2"/>
  <c r="BF143" i="2"/>
  <c r="F36" i="2"/>
  <c r="BC95" i="1" s="1"/>
  <c r="BC94" i="1" s="1"/>
  <c r="W32" i="1" s="1"/>
  <c r="F33" i="2"/>
  <c r="AZ95" i="1" s="1"/>
  <c r="AZ94" i="1" s="1"/>
  <c r="W29" i="1" s="1"/>
  <c r="J33" i="2"/>
  <c r="AV95" i="1" s="1"/>
  <c r="F37" i="2"/>
  <c r="BD95" i="1" s="1"/>
  <c r="BD94" i="1" s="1"/>
  <c r="W33" i="1" s="1"/>
  <c r="F35" i="2"/>
  <c r="BB95" i="1" s="1"/>
  <c r="BB94" i="1" s="1"/>
  <c r="AX94" i="1" s="1"/>
  <c r="T122" i="2" l="1"/>
  <c r="T121" i="2" s="1"/>
  <c r="P122" i="2"/>
  <c r="P121" i="2"/>
  <c r="AU95" i="1" s="1"/>
  <c r="AU94" i="1" s="1"/>
  <c r="BK122" i="2"/>
  <c r="J122" i="2" s="1"/>
  <c r="J97" i="2" s="1"/>
  <c r="AV94" i="1"/>
  <c r="AK29" i="1" s="1"/>
  <c r="AY94" i="1"/>
  <c r="W31" i="1"/>
  <c r="F34" i="2"/>
  <c r="BA95" i="1" s="1"/>
  <c r="BA94" i="1" s="1"/>
  <c r="W30" i="1" s="1"/>
  <c r="J34" i="2"/>
  <c r="AW95" i="1" s="1"/>
  <c r="AT95" i="1" s="1"/>
  <c r="BK121" i="2" l="1"/>
  <c r="J121" i="2" s="1"/>
  <c r="J30" i="2" s="1"/>
  <c r="AG95" i="1" s="1"/>
  <c r="AG94" i="1" s="1"/>
  <c r="AK26" i="1" s="1"/>
  <c r="AW94" i="1"/>
  <c r="AK30" i="1" s="1"/>
  <c r="J39" i="2" l="1"/>
  <c r="J96" i="2"/>
  <c r="AN95" i="1"/>
  <c r="AK35" i="1"/>
  <c r="AT94" i="1"/>
  <c r="AN94" i="1" l="1"/>
</calcChain>
</file>

<file path=xl/sharedStrings.xml><?xml version="1.0" encoding="utf-8"?>
<sst xmlns="http://schemas.openxmlformats.org/spreadsheetml/2006/main" count="517" uniqueCount="182">
  <si>
    <t>Export Komplet</t>
  </si>
  <si>
    <t/>
  </si>
  <si>
    <t>2.0</t>
  </si>
  <si>
    <t>False</t>
  </si>
  <si>
    <t>{02865f0b-6846-49e7-8e7a-a2b71fd9eaa9}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</si>
  <si>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</si>
  <si>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</si>
  <si>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</si>
  <si>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</si>
  <si>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</si>
  <si>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</si>
  <si>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</si>
  <si>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Opravy komunikácií_Areál AOS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</si>
  <si>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</si>
  <si>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</si>
  <si>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</si>
  <si>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</si>
  <si>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</si>
  <si>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</si>
  <si>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</si>
  <si>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Akadémia ozbrojených síl gen.M.R.Štefánika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</si>
  <si>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</si>
  <si>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</si>
  <si>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</si>
  <si>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</si>
  <si>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</si>
  <si>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</si>
  <si>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</si>
  <si>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</si>
  <si>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</si>
  <si>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</si>
  <si>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</si>
  <si>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</si>
  <si>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</si>
  <si>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</si>
  <si>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</si>
  <si>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</si>
  <si>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</si>
  <si>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</si>
  <si>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</si>
  <si>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</si>
  <si>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</si>
  <si>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</si>
  <si>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</si>
  <si>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</si>
  <si>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</si>
  <si>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</si>
  <si>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</si>
  <si>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</si>
  <si>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</si>
  <si>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</si>
  <si>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</si>
  <si>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</si>
  <si>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</si>
  <si>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</si>
  <si>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</si>
  <si>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</si>
  <si>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</si>
  <si>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</si>
  <si>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</si>
  <si>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</si>
  <si>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</si>
  <si>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</si>
  <si>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</si>
  <si>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</si>
  <si>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</si>
  <si>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</si>
  <si>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</si>
  <si>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</si>
  <si>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</si>
  <si>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</si>
  <si>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</si>
  <si>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</si>
  <si>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</si>
  <si>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</si>
  <si>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{784bec65-76c4-4d98-94f3-21920e2ea8c7}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</si>
  <si>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</si>
  <si>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</si>
  <si>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</si>
  <si>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</si>
  <si>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</si>
  <si>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</si>
  <si>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</si>
  <si>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 xml:space="preserve">HSV - Práce a dodávky HSV   </t>
  </si>
  <si>
    <t xml:space="preserve">    1 - Zemné práce   </t>
  </si>
  <si>
    <t xml:space="preserve">    5 - Komunikácie   </t>
  </si>
  <si>
    <t xml:space="preserve">    9 - Ostatné konštrukcie a práce-búranie   </t>
  </si>
  <si>
    <t xml:space="preserve">    99 - Presun hmôt HSV   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</si>
  <si>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</si>
  <si>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</si>
  <si>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</si>
  <si>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</si>
  <si>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</si>
  <si>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</si>
  <si>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</si>
  <si>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</si>
  <si>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</si>
  <si>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</si>
  <si>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</si>
  <si>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</si>
  <si>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</si>
  <si>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Práce a dodávky HSV   </t>
  </si>
  <si>
    <t>ROZPOCET</t>
  </si>
  <si>
    <t xml:space="preserve">Zemné práce   </t>
  </si>
  <si>
    <t>K</t>
  </si>
  <si>
    <t>113107141.S</t>
  </si>
  <si>
    <t>Odstránenie krytu v ploche do 200 m2 asfaltového, hr. vrstvy do 50 mm,  -0,09800t</t>
  </si>
  <si>
    <t>m2</t>
  </si>
  <si>
    <t>4</t>
  </si>
  <si>
    <t>2</t>
  </si>
  <si>
    <t>1574802360</t>
  </si>
  <si>
    <t>113152230.S</t>
  </si>
  <si>
    <t>Frézovanie asf. podkladu alebo krytu bez prek., plochy do 500 m2, pruh š. cez 0,5 m do 1 m, hr. 50 mm  0,127 t</t>
  </si>
  <si>
    <t>767944603</t>
  </si>
  <si>
    <t>5</t>
  </si>
  <si>
    <t xml:space="preserve">Komunikácie   </t>
  </si>
  <si>
    <t>3</t>
  </si>
  <si>
    <t>572764112.S</t>
  </si>
  <si>
    <t>Vyrovnanie povrchu doterajších krytov asfaltovou zmesou pre asfaltový koberec mastixový SMA hr. nad 40 do 60 mm</t>
  </si>
  <si>
    <t>-154313248</t>
  </si>
  <si>
    <t>573111115.S</t>
  </si>
  <si>
    <t>Postrek asfaltový infiltračný s posypom kamenivom z asfaltu cestného v množstve 2,50 kg/m2</t>
  </si>
  <si>
    <t>768239444</t>
  </si>
  <si>
    <t>573111113.S</t>
  </si>
  <si>
    <t>Postrek asfaltový infiltračný s posypom kamenivom z asfaltu cestného v množstve 1,50 kg/m2</t>
  </si>
  <si>
    <t>-1092693371</t>
  </si>
  <si>
    <t>6</t>
  </si>
  <si>
    <t>577144371.S</t>
  </si>
  <si>
    <t>Asfaltový betón vrstva obrusná alebo ložná AC 16 v pruhu š. do 3 m z modifik. asfaltu tr. II, po zhutnení hr. 50 mm</t>
  </si>
  <si>
    <t>-1302261148</t>
  </si>
  <si>
    <t>7</t>
  </si>
  <si>
    <t>577144381.S</t>
  </si>
  <si>
    <t>Asfaltový betón vrstva obrusná alebo ložná AC 16 v pruhu š. nad 3 m z modifik. asfaltu tr. II, po zhutnení hr. 50 mm</t>
  </si>
  <si>
    <t>-822372338</t>
  </si>
  <si>
    <t>8</t>
  </si>
  <si>
    <t>578901111.S</t>
  </si>
  <si>
    <t>Zdrsňovací posyp liateho asfaltu z kameniva 4 kg/m2</t>
  </si>
  <si>
    <t>1127160560</t>
  </si>
  <si>
    <t>9</t>
  </si>
  <si>
    <t xml:space="preserve">Ostatné konštrukcie a práce-búranie   </t>
  </si>
  <si>
    <t>919735111.S</t>
  </si>
  <si>
    <t>Rezanie existujúceho asfaltového krytu alebo podkladu hĺbky do 50 mm</t>
  </si>
  <si>
    <t>m</t>
  </si>
  <si>
    <t>360662816</t>
  </si>
  <si>
    <t>10</t>
  </si>
  <si>
    <t>919741121.S</t>
  </si>
  <si>
    <t>Ošetrenie (kropenie) vozoviek pri vysokých teplotách a zníženiu prašností vozoviek</t>
  </si>
  <si>
    <t>-503421288</t>
  </si>
  <si>
    <t>11</t>
  </si>
  <si>
    <t>938909311.S</t>
  </si>
  <si>
    <t>Odstránenie blata, prachu alebo hlineného nánosu, z povrchu podkladu alebo krytu bet. alebo asfalt.</t>
  </si>
  <si>
    <t>-66947177</t>
  </si>
  <si>
    <t>12</t>
  </si>
  <si>
    <t>979081111.S</t>
  </si>
  <si>
    <t>Odvoz sutiny a vybúraných hmôt na skládku do 1 km</t>
  </si>
  <si>
    <t>t</t>
  </si>
  <si>
    <t>1130946656</t>
  </si>
  <si>
    <t>13</t>
  </si>
  <si>
    <t>979081121.S</t>
  </si>
  <si>
    <t>Odvoz sutiny a vybúraných hmôt na skládku za každý ďalší 1 km</t>
  </si>
  <si>
    <t>-18196967</t>
  </si>
  <si>
    <t>14</t>
  </si>
  <si>
    <t>979082111.S</t>
  </si>
  <si>
    <t>Vnútrostavenisková doprava sutiny a vybúraných hmôt do 10 m</t>
  </si>
  <si>
    <t>1205896642</t>
  </si>
  <si>
    <t>15</t>
  </si>
  <si>
    <t>979082121.S</t>
  </si>
  <si>
    <t>Vnútrostavenisková doprava sutiny a vybúraných hmôt za každých ďalších 5 m</t>
  </si>
  <si>
    <t>-1184995257</t>
  </si>
  <si>
    <t>16</t>
  </si>
  <si>
    <t>979089212.S</t>
  </si>
  <si>
    <t>Poplatok za skladovanie - bitúmenové zmesi, uholný decht, dechtové výrobky (17 03 ), ostatné</t>
  </si>
  <si>
    <t>2113855946</t>
  </si>
  <si>
    <t>99</t>
  </si>
  <si>
    <t xml:space="preserve">Presun hmôt HSV   </t>
  </si>
  <si>
    <t>17</t>
  </si>
  <si>
    <t>998225311.S</t>
  </si>
  <si>
    <t>Presun hmôt pre opravy a údržbu komunikácií a letísk s krytom asfaltovým alebo betónovým</t>
  </si>
  <si>
    <t>1680561399</t>
  </si>
  <si>
    <t>SO 01</t>
  </si>
  <si>
    <t>Výmena asf.krytu komunikácie hl.vstupu do AOS</t>
  </si>
  <si>
    <t>SO 01 - Výmena asf.krytu komunikácie hl.vstupu do AOS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</si>
</sst>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J96" sqref="J9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7" t="s">
        <v>5</v>
      </c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52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R5" s="17"/>
      <c r="BS5" s="14" t="s">
        <v>6</v>
      </c>
    </row>
    <row r="6" spans="1:74" s="1" customFormat="1" ht="36.950000000000003" customHeight="1">
      <c r="B6" s="17"/>
      <c r="D6" s="22" t="s">
        <v>11</v>
      </c>
      <c r="K6" s="154" t="s">
        <v>12</v>
      </c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R6" s="17"/>
      <c r="BS6" s="14" t="s">
        <v>6</v>
      </c>
    </row>
    <row r="7" spans="1:74" s="1" customFormat="1" ht="12" customHeight="1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15</v>
      </c>
      <c r="K8" s="21" t="s">
        <v>16</v>
      </c>
      <c r="AK8" s="23" t="s">
        <v>17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18</v>
      </c>
      <c r="AK10" s="23" t="s">
        <v>19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20</v>
      </c>
      <c r="AK11" s="23" t="s">
        <v>21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22</v>
      </c>
      <c r="AK13" s="23" t="s">
        <v>19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16</v>
      </c>
      <c r="AK14" s="23" t="s">
        <v>21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23</v>
      </c>
      <c r="AK16" s="23" t="s">
        <v>19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16</v>
      </c>
      <c r="AK17" s="23" t="s">
        <v>21</v>
      </c>
      <c r="AN17" s="21" t="s">
        <v>1</v>
      </c>
      <c r="AR17" s="17"/>
      <c r="BS17" s="14" t="s">
        <v>24</v>
      </c>
    </row>
    <row r="18" spans="1:71" s="1" customFormat="1" ht="6.95" customHeight="1">
      <c r="B18" s="17"/>
      <c r="AR18" s="17"/>
      <c r="BS18" s="14" t="s">
        <v>25</v>
      </c>
    </row>
    <row r="19" spans="1:71" s="1" customFormat="1" ht="12" customHeight="1">
      <c r="B19" s="17"/>
      <c r="D19" s="23" t="s">
        <v>26</v>
      </c>
      <c r="AK19" s="23" t="s">
        <v>19</v>
      </c>
      <c r="AN19" s="21" t="s">
        <v>1</v>
      </c>
      <c r="AR19" s="17"/>
      <c r="BS19" s="14" t="s">
        <v>25</v>
      </c>
    </row>
    <row r="20" spans="1:71" s="1" customFormat="1" ht="18.399999999999999" customHeight="1">
      <c r="B20" s="17"/>
      <c r="E20" s="21" t="s">
        <v>16</v>
      </c>
      <c r="AK20" s="23" t="s">
        <v>21</v>
      </c>
      <c r="AN20" s="21" t="s">
        <v>1</v>
      </c>
      <c r="AR20" s="17"/>
      <c r="BS20" s="14" t="s">
        <v>24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27</v>
      </c>
      <c r="AR22" s="17"/>
    </row>
    <row r="23" spans="1:71" s="1" customFormat="1" ht="16.5" customHeight="1">
      <c r="B23" s="17"/>
      <c r="E23" s="155" t="s">
        <v>1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56">
        <f>ROUND(AG94,2)</f>
        <v>0</v>
      </c>
      <c r="AL26" s="157"/>
      <c r="AM26" s="157"/>
      <c r="AN26" s="157"/>
      <c r="AO26" s="157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58" t="s">
        <v>29</v>
      </c>
      <c r="M28" s="158"/>
      <c r="N28" s="158"/>
      <c r="O28" s="158"/>
      <c r="P28" s="158"/>
      <c r="Q28" s="26"/>
      <c r="R28" s="26"/>
      <c r="S28" s="26"/>
      <c r="T28" s="26"/>
      <c r="U28" s="26"/>
      <c r="V28" s="26"/>
      <c r="W28" s="158" t="s">
        <v>30</v>
      </c>
      <c r="X28" s="158"/>
      <c r="Y28" s="158"/>
      <c r="Z28" s="158"/>
      <c r="AA28" s="158"/>
      <c r="AB28" s="158"/>
      <c r="AC28" s="158"/>
      <c r="AD28" s="158"/>
      <c r="AE28" s="158"/>
      <c r="AF28" s="26"/>
      <c r="AG28" s="26"/>
      <c r="AH28" s="26"/>
      <c r="AI28" s="26"/>
      <c r="AJ28" s="26"/>
      <c r="AK28" s="158" t="s">
        <v>31</v>
      </c>
      <c r="AL28" s="158"/>
      <c r="AM28" s="158"/>
      <c r="AN28" s="158"/>
      <c r="AO28" s="158"/>
      <c r="AP28" s="26"/>
      <c r="AQ28" s="26"/>
      <c r="AR28" s="27"/>
      <c r="BE28" s="26"/>
    </row>
    <row r="29" spans="1:71" s="3" customFormat="1" ht="14.45" customHeight="1">
      <c r="B29" s="31"/>
      <c r="D29" s="23" t="s">
        <v>32</v>
      </c>
      <c r="F29" s="23" t="s">
        <v>33</v>
      </c>
      <c r="L29" s="161">
        <v>0.2</v>
      </c>
      <c r="M29" s="160"/>
      <c r="N29" s="160"/>
      <c r="O29" s="160"/>
      <c r="P29" s="160"/>
      <c r="W29" s="159">
        <f>ROUND(AZ94, 2)</f>
        <v>0</v>
      </c>
      <c r="X29" s="160"/>
      <c r="Y29" s="160"/>
      <c r="Z29" s="160"/>
      <c r="AA29" s="160"/>
      <c r="AB29" s="160"/>
      <c r="AC29" s="160"/>
      <c r="AD29" s="160"/>
      <c r="AE29" s="160"/>
      <c r="AK29" s="159">
        <f>ROUND(AV94, 2)</f>
        <v>0</v>
      </c>
      <c r="AL29" s="160"/>
      <c r="AM29" s="160"/>
      <c r="AN29" s="160"/>
      <c r="AO29" s="160"/>
      <c r="AR29" s="31"/>
    </row>
    <row r="30" spans="1:71" s="3" customFormat="1" ht="14.45" customHeight="1">
      <c r="B30" s="31"/>
      <c r="F30" s="23" t="s">
        <v>34</v>
      </c>
      <c r="L30" s="161">
        <v>0.2</v>
      </c>
      <c r="M30" s="160"/>
      <c r="N30" s="160"/>
      <c r="O30" s="160"/>
      <c r="P30" s="160"/>
      <c r="W30" s="159">
        <f>ROUND(BA94, 2)</f>
        <v>0</v>
      </c>
      <c r="X30" s="160"/>
      <c r="Y30" s="160"/>
      <c r="Z30" s="160"/>
      <c r="AA30" s="160"/>
      <c r="AB30" s="160"/>
      <c r="AC30" s="160"/>
      <c r="AD30" s="160"/>
      <c r="AE30" s="160"/>
      <c r="AK30" s="159">
        <f>ROUND(AW94, 2)</f>
        <v>0</v>
      </c>
      <c r="AL30" s="160"/>
      <c r="AM30" s="160"/>
      <c r="AN30" s="160"/>
      <c r="AO30" s="160"/>
      <c r="AR30" s="31"/>
    </row>
    <row r="31" spans="1:71" s="3" customFormat="1" ht="14.45" hidden="1" customHeight="1">
      <c r="B31" s="31"/>
      <c r="F31" s="23" t="s">
        <v>35</v>
      </c>
      <c r="L31" s="161">
        <v>0.2</v>
      </c>
      <c r="M31" s="160"/>
      <c r="N31" s="160"/>
      <c r="O31" s="160"/>
      <c r="P31" s="160"/>
      <c r="W31" s="159">
        <f>ROUND(BB94, 2)</f>
        <v>0</v>
      </c>
      <c r="X31" s="160"/>
      <c r="Y31" s="160"/>
      <c r="Z31" s="160"/>
      <c r="AA31" s="160"/>
      <c r="AB31" s="160"/>
      <c r="AC31" s="160"/>
      <c r="AD31" s="160"/>
      <c r="AE31" s="160"/>
      <c r="AK31" s="159">
        <v>0</v>
      </c>
      <c r="AL31" s="160"/>
      <c r="AM31" s="160"/>
      <c r="AN31" s="160"/>
      <c r="AO31" s="160"/>
      <c r="AR31" s="31"/>
    </row>
    <row r="32" spans="1:71" s="3" customFormat="1" ht="14.45" hidden="1" customHeight="1">
      <c r="B32" s="31"/>
      <c r="F32" s="23" t="s">
        <v>36</v>
      </c>
      <c r="L32" s="161">
        <v>0.2</v>
      </c>
      <c r="M32" s="160"/>
      <c r="N32" s="160"/>
      <c r="O32" s="160"/>
      <c r="P32" s="160"/>
      <c r="W32" s="159">
        <f>ROUND(BC94, 2)</f>
        <v>0</v>
      </c>
      <c r="X32" s="160"/>
      <c r="Y32" s="160"/>
      <c r="Z32" s="160"/>
      <c r="AA32" s="160"/>
      <c r="AB32" s="160"/>
      <c r="AC32" s="160"/>
      <c r="AD32" s="160"/>
      <c r="AE32" s="160"/>
      <c r="AK32" s="159">
        <v>0</v>
      </c>
      <c r="AL32" s="160"/>
      <c r="AM32" s="160"/>
      <c r="AN32" s="160"/>
      <c r="AO32" s="160"/>
      <c r="AR32" s="31"/>
    </row>
    <row r="33" spans="1:57" s="3" customFormat="1" ht="14.45" hidden="1" customHeight="1">
      <c r="B33" s="31"/>
      <c r="F33" s="23" t="s">
        <v>37</v>
      </c>
      <c r="L33" s="161">
        <v>0</v>
      </c>
      <c r="M33" s="160"/>
      <c r="N33" s="160"/>
      <c r="O33" s="160"/>
      <c r="P33" s="160"/>
      <c r="W33" s="159">
        <f>ROUND(BD94, 2)</f>
        <v>0</v>
      </c>
      <c r="X33" s="160"/>
      <c r="Y33" s="160"/>
      <c r="Z33" s="160"/>
      <c r="AA33" s="160"/>
      <c r="AB33" s="160"/>
      <c r="AC33" s="160"/>
      <c r="AD33" s="160"/>
      <c r="AE33" s="160"/>
      <c r="AK33" s="159">
        <v>0</v>
      </c>
      <c r="AL33" s="160"/>
      <c r="AM33" s="160"/>
      <c r="AN33" s="160"/>
      <c r="AO33" s="160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38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39</v>
      </c>
      <c r="U35" s="34"/>
      <c r="V35" s="34"/>
      <c r="W35" s="34"/>
      <c r="X35" s="182" t="s">
        <v>40</v>
      </c>
      <c r="Y35" s="183"/>
      <c r="Z35" s="183"/>
      <c r="AA35" s="183"/>
      <c r="AB35" s="183"/>
      <c r="AC35" s="34"/>
      <c r="AD35" s="34"/>
      <c r="AE35" s="34"/>
      <c r="AF35" s="34"/>
      <c r="AG35" s="34"/>
      <c r="AH35" s="34"/>
      <c r="AI35" s="34"/>
      <c r="AJ35" s="34"/>
      <c r="AK35" s="184">
        <f>SUM(AK26:AK33)</f>
        <v>0</v>
      </c>
      <c r="AL35" s="183"/>
      <c r="AM35" s="183"/>
      <c r="AN35" s="183"/>
      <c r="AO35" s="185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43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44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43</v>
      </c>
      <c r="AI60" s="29"/>
      <c r="AJ60" s="29"/>
      <c r="AK60" s="29"/>
      <c r="AL60" s="29"/>
      <c r="AM60" s="39" t="s">
        <v>44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45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46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44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43</v>
      </c>
      <c r="AI75" s="29"/>
      <c r="AJ75" s="29"/>
      <c r="AK75" s="29"/>
      <c r="AL75" s="29"/>
      <c r="AM75" s="39" t="s">
        <v>44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47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10</v>
      </c>
      <c r="AR84" s="45"/>
    </row>
    <row r="85" spans="1:91" s="5" customFormat="1" ht="36.950000000000003" customHeight="1">
      <c r="B85" s="46"/>
      <c r="C85" s="47" t="s">
        <v>11</v>
      </c>
      <c r="L85" s="173" t="str">
        <f>K6</f>
        <v>Opravy komunikácií_Areál AOS</v>
      </c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75" t="str">
        <f>IF(AN8= "","",AN8)</f>
        <v/>
      </c>
      <c r="AN87" s="175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18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Akadémia ozbrojených síl gen.M.R.Štefánika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23</v>
      </c>
      <c r="AJ89" s="26"/>
      <c r="AK89" s="26"/>
      <c r="AL89" s="26"/>
      <c r="AM89" s="176" t="str">
        <f>IF(E17="","",E17)</f>
        <v xml:space="preserve"> </v>
      </c>
      <c r="AN89" s="177"/>
      <c r="AO89" s="177"/>
      <c r="AP89" s="177"/>
      <c r="AQ89" s="26"/>
      <c r="AR89" s="27"/>
      <c r="AS89" s="178" t="s">
        <v>48</v>
      </c>
      <c r="AT89" s="179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22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26</v>
      </c>
      <c r="AJ90" s="26"/>
      <c r="AK90" s="26"/>
      <c r="AL90" s="26"/>
      <c r="AM90" s="176" t="str">
        <f>IF(E20="","",E20)</f>
        <v xml:space="preserve"> </v>
      </c>
      <c r="AN90" s="177"/>
      <c r="AO90" s="177"/>
      <c r="AP90" s="177"/>
      <c r="AQ90" s="26"/>
      <c r="AR90" s="27"/>
      <c r="AS90" s="180"/>
      <c r="AT90" s="181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0"/>
      <c r="AT91" s="181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68" t="s">
        <v>49</v>
      </c>
      <c r="D92" s="169"/>
      <c r="E92" s="169"/>
      <c r="F92" s="169"/>
      <c r="G92" s="169"/>
      <c r="H92" s="54"/>
      <c r="I92" s="170" t="s">
        <v>50</v>
      </c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71" t="s">
        <v>51</v>
      </c>
      <c r="AH92" s="169"/>
      <c r="AI92" s="169"/>
      <c r="AJ92" s="169"/>
      <c r="AK92" s="169"/>
      <c r="AL92" s="169"/>
      <c r="AM92" s="169"/>
      <c r="AN92" s="170" t="s">
        <v>52</v>
      </c>
      <c r="AO92" s="169"/>
      <c r="AP92" s="172"/>
      <c r="AQ92" s="55" t="s">
        <v>53</v>
      </c>
      <c r="AR92" s="27"/>
      <c r="AS92" s="56" t="s">
        <v>54</v>
      </c>
      <c r="AT92" s="57" t="s">
        <v>55</v>
      </c>
      <c r="AU92" s="57" t="s">
        <v>56</v>
      </c>
      <c r="AV92" s="57" t="s">
        <v>57</v>
      </c>
      <c r="AW92" s="57" t="s">
        <v>58</v>
      </c>
      <c r="AX92" s="57" t="s">
        <v>59</v>
      </c>
      <c r="AY92" s="57" t="s">
        <v>60</v>
      </c>
      <c r="AZ92" s="57" t="s">
        <v>61</v>
      </c>
      <c r="BA92" s="57" t="s">
        <v>62</v>
      </c>
      <c r="BB92" s="57" t="s">
        <v>63</v>
      </c>
      <c r="BC92" s="57" t="s">
        <v>64</v>
      </c>
      <c r="BD92" s="58" t="s">
        <v>65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66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5">
        <f>ROUND(AG95,2)</f>
        <v>0</v>
      </c>
      <c r="AH94" s="165"/>
      <c r="AI94" s="165"/>
      <c r="AJ94" s="165"/>
      <c r="AK94" s="165"/>
      <c r="AL94" s="165"/>
      <c r="AM94" s="165"/>
      <c r="AN94" s="166">
        <f>SUM(AG94,AT94)</f>
        <v>0</v>
      </c>
      <c r="AO94" s="166"/>
      <c r="AP94" s="166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35.123910000000002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67</v>
      </c>
      <c r="BT94" s="71" t="s">
        <v>68</v>
      </c>
      <c r="BU94" s="72" t="s">
        <v>69</v>
      </c>
      <c r="BV94" s="71" t="s">
        <v>70</v>
      </c>
      <c r="BW94" s="71" t="s">
        <v>4</v>
      </c>
      <c r="BX94" s="71" t="s">
        <v>71</v>
      </c>
      <c r="CL94" s="71" t="s">
        <v>1</v>
      </c>
    </row>
    <row r="95" spans="1:91" s="7" customFormat="1" ht="24.75" customHeight="1">
      <c r="A95" s="73" t="s">
        <v>72</v>
      </c>
      <c r="B95" s="74"/>
      <c r="C95" s="75"/>
      <c r="D95" s="164" t="s">
        <v>179</v>
      </c>
      <c r="E95" s="164"/>
      <c r="F95" s="164"/>
      <c r="G95" s="164"/>
      <c r="H95" s="164"/>
      <c r="I95" s="76"/>
      <c r="J95" s="164" t="s">
        <v>180</v>
      </c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2">
        <f>'SO 01 - Výmena as...'!J30</f>
        <v>0</v>
      </c>
      <c r="AH95" s="163"/>
      <c r="AI95" s="163"/>
      <c r="AJ95" s="163"/>
      <c r="AK95" s="163"/>
      <c r="AL95" s="163"/>
      <c r="AM95" s="163"/>
      <c r="AN95" s="162">
        <f>SUM(AG95,AT95)</f>
        <v>0</v>
      </c>
      <c r="AO95" s="163"/>
      <c r="AP95" s="163"/>
      <c r="AQ95" s="77" t="s">
        <v>73</v>
      </c>
      <c r="AR95" s="74"/>
      <c r="AS95" s="78">
        <v>0</v>
      </c>
      <c r="AT95" s="79">
        <f>ROUND(SUM(AV95:AW95),2)</f>
        <v>0</v>
      </c>
      <c r="AU95" s="80">
        <f>'SO 01 - Výmena as...'!P121</f>
        <v>35.123908</v>
      </c>
      <c r="AV95" s="79">
        <f>'SO 01 - Výmena as...'!J33</f>
        <v>0</v>
      </c>
      <c r="AW95" s="79">
        <f>'SO 01 - Výmena as...'!J34</f>
        <v>0</v>
      </c>
      <c r="AX95" s="79">
        <f>'SO 01 - Výmena as...'!J35</f>
        <v>0</v>
      </c>
      <c r="AY95" s="79">
        <f>'SO 01 - Výmena as...'!J36</f>
        <v>0</v>
      </c>
      <c r="AZ95" s="79">
        <f>'SO 01 - Výmena as...'!F33</f>
        <v>0</v>
      </c>
      <c r="BA95" s="79">
        <f>'SO 01 - Výmena as...'!F34</f>
        <v>0</v>
      </c>
      <c r="BB95" s="79">
        <f>'SO 01 - Výmena as...'!F35</f>
        <v>0</v>
      </c>
      <c r="BC95" s="79">
        <f>'SO 01 - Výmena as...'!F36</f>
        <v>0</v>
      </c>
      <c r="BD95" s="81">
        <f>'SO 01 - Výmena as...'!F37</f>
        <v>0</v>
      </c>
      <c r="BT95" s="82" t="s">
        <v>74</v>
      </c>
      <c r="BV95" s="82" t="s">
        <v>70</v>
      </c>
      <c r="BW95" s="82" t="s">
        <v>75</v>
      </c>
      <c r="BX95" s="82" t="s">
        <v>4</v>
      </c>
      <c r="CL95" s="82" t="s">
        <v>1</v>
      </c>
      <c r="CM95" s="82" t="s">
        <v>68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SO 001 - Rekonštrukcia as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4"/>
  <sheetViews>
    <sheetView showGridLines="0" tabSelected="1" workbookViewId="0">
      <selection activeCell="F101" sqref="F10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67" t="s">
        <v>5</v>
      </c>
      <c r="M2" s="153"/>
      <c r="N2" s="153"/>
      <c r="O2" s="153"/>
      <c r="P2" s="153"/>
      <c r="Q2" s="153"/>
      <c r="R2" s="153"/>
      <c r="S2" s="153"/>
      <c r="T2" s="153"/>
      <c r="U2" s="153"/>
      <c r="V2" s="153"/>
      <c r="AT2" s="14" t="s">
        <v>75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68</v>
      </c>
    </row>
    <row r="4" spans="1:46" s="1" customFormat="1" ht="24.95" customHeight="1">
      <c r="B4" s="17"/>
      <c r="D4" s="18" t="s">
        <v>76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187" t="str">
        <f>'Rekapitulácia stavby'!K6</f>
        <v>Opravy komunikácií_Areál AOS</v>
      </c>
      <c r="F7" s="188"/>
      <c r="G7" s="188"/>
      <c r="H7" s="188"/>
      <c r="L7" s="17"/>
    </row>
    <row r="8" spans="1:46" s="2" customFormat="1" ht="12" customHeight="1">
      <c r="A8" s="26"/>
      <c r="B8" s="27"/>
      <c r="C8" s="26"/>
      <c r="D8" s="23" t="s">
        <v>77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>
      <c r="A9" s="26"/>
      <c r="B9" s="27"/>
      <c r="C9" s="26"/>
      <c r="D9" s="26"/>
      <c r="E9" s="173" t="s">
        <v>181</v>
      </c>
      <c r="F9" s="186"/>
      <c r="G9" s="186"/>
      <c r="H9" s="186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/>
      <c r="G14" s="26"/>
      <c r="H14" s="26"/>
      <c r="I14" s="23" t="s">
        <v>19</v>
      </c>
      <c r="J14" s="21" t="s">
        <v>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">
        <v>20</v>
      </c>
      <c r="F15" s="26"/>
      <c r="G15" s="26"/>
      <c r="H15" s="26"/>
      <c r="I15" s="23" t="s">
        <v>21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22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52" t="str">
        <f>'Rekapitulácia stavby'!E14</f>
        <v xml:space="preserve"> </v>
      </c>
      <c r="F18" s="152"/>
      <c r="G18" s="152"/>
      <c r="H18" s="152"/>
      <c r="I18" s="23" t="s">
        <v>21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23</v>
      </c>
      <c r="E20" s="26"/>
      <c r="F20" s="26"/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21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26</v>
      </c>
      <c r="E23" s="26"/>
      <c r="F23" s="26"/>
      <c r="G23" s="26"/>
      <c r="H23" s="26"/>
      <c r="I23" s="23" t="s">
        <v>19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21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27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55" t="s">
        <v>1</v>
      </c>
      <c r="F27" s="155"/>
      <c r="G27" s="155"/>
      <c r="H27" s="155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28</v>
      </c>
      <c r="E30" s="26"/>
      <c r="F30" s="26"/>
      <c r="G30" s="26"/>
      <c r="H30" s="26"/>
      <c r="I30" s="26"/>
      <c r="J30" s="65">
        <f>ROUND(J121,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30</v>
      </c>
      <c r="G32" s="26"/>
      <c r="H32" s="26"/>
      <c r="I32" s="30" t="s">
        <v>29</v>
      </c>
      <c r="J32" s="30" t="s">
        <v>31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32</v>
      </c>
      <c r="E33" s="23" t="s">
        <v>33</v>
      </c>
      <c r="F33" s="90">
        <f>ROUND((SUM(BE121:BE143)),  2)</f>
        <v>0</v>
      </c>
      <c r="G33" s="26"/>
      <c r="H33" s="26"/>
      <c r="I33" s="91">
        <v>0.2</v>
      </c>
      <c r="J33" s="90">
        <f>ROUND(((SUM(BE121:BE143))*I33),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34</v>
      </c>
      <c r="F34" s="90">
        <f>ROUND((SUM(BF121:BF143)),  2)</f>
        <v>0</v>
      </c>
      <c r="G34" s="26"/>
      <c r="H34" s="26"/>
      <c r="I34" s="91">
        <v>0.2</v>
      </c>
      <c r="J34" s="90">
        <f>ROUND(((SUM(BF121:BF143))*I34),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35</v>
      </c>
      <c r="F35" s="90">
        <f>ROUND((SUM(BG121:BG143)),  2)</f>
        <v>0</v>
      </c>
      <c r="G35" s="26"/>
      <c r="H35" s="26"/>
      <c r="I35" s="91">
        <v>0.2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36</v>
      </c>
      <c r="F36" s="90">
        <f>ROUND((SUM(BH121:BH143)),  2)</f>
        <v>0</v>
      </c>
      <c r="G36" s="26"/>
      <c r="H36" s="26"/>
      <c r="I36" s="91">
        <v>0.2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37</v>
      </c>
      <c r="F37" s="90">
        <f>ROUND((SUM(BI121:BI143)),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38</v>
      </c>
      <c r="E39" s="54"/>
      <c r="F39" s="54"/>
      <c r="G39" s="94" t="s">
        <v>39</v>
      </c>
      <c r="H39" s="95" t="s">
        <v>40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43</v>
      </c>
      <c r="E61" s="29"/>
      <c r="F61" s="98" t="s">
        <v>44</v>
      </c>
      <c r="G61" s="39" t="s">
        <v>43</v>
      </c>
      <c r="H61" s="29"/>
      <c r="I61" s="29"/>
      <c r="J61" s="99" t="s">
        <v>44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45</v>
      </c>
      <c r="E65" s="40"/>
      <c r="F65" s="40"/>
      <c r="G65" s="37" t="s">
        <v>46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43</v>
      </c>
      <c r="E76" s="29"/>
      <c r="F76" s="98" t="s">
        <v>44</v>
      </c>
      <c r="G76" s="39" t="s">
        <v>43</v>
      </c>
      <c r="H76" s="29"/>
      <c r="I76" s="29"/>
      <c r="J76" s="99" t="s">
        <v>44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78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87" t="str">
        <f>E7</f>
        <v>Opravy komunikácií_Areál AOS</v>
      </c>
      <c r="F85" s="188"/>
      <c r="G85" s="188"/>
      <c r="H85" s="188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77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customHeight="1">
      <c r="A87" s="26"/>
      <c r="B87" s="27"/>
      <c r="C87" s="26"/>
      <c r="D87" s="26"/>
      <c r="E87" s="173" t="str">
        <f>E9</f>
        <v>SO 01 - Výmena asf.krytu komunikácie hl.vstupu do AOS</v>
      </c>
      <c r="F87" s="186"/>
      <c r="G87" s="186"/>
      <c r="H87" s="186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18</v>
      </c>
      <c r="D91" s="26"/>
      <c r="E91" s="26"/>
      <c r="F91" s="21" t="str">
        <f>E15</f>
        <v>Akadémia ozbrojených síl gen.M.R.Štefánika</v>
      </c>
      <c r="G91" s="26"/>
      <c r="H91" s="26"/>
      <c r="I91" s="23" t="s">
        <v>23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22</v>
      </c>
      <c r="D92" s="26"/>
      <c r="E92" s="26"/>
      <c r="F92" s="21" t="str">
        <f>IF(E18="","",E18)</f>
        <v xml:space="preserve"> </v>
      </c>
      <c r="G92" s="26"/>
      <c r="H92" s="26"/>
      <c r="I92" s="23" t="s">
        <v>26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79</v>
      </c>
      <c r="D94" s="92"/>
      <c r="E94" s="92"/>
      <c r="F94" s="92"/>
      <c r="G94" s="92"/>
      <c r="H94" s="92"/>
      <c r="I94" s="92"/>
      <c r="J94" s="101" t="s">
        <v>80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81</v>
      </c>
      <c r="D96" s="26"/>
      <c r="E96" s="26"/>
      <c r="F96" s="26"/>
      <c r="G96" s="26"/>
      <c r="H96" s="26"/>
      <c r="I96" s="26"/>
      <c r="J96" s="65">
        <f>J121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82</v>
      </c>
    </row>
    <row r="97" spans="1:31" s="9" customFormat="1" ht="24.95" customHeight="1">
      <c r="B97" s="103"/>
      <c r="D97" s="104" t="s">
        <v>83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1:31" s="10" customFormat="1" ht="19.899999999999999" customHeight="1">
      <c r="B98" s="107"/>
      <c r="D98" s="108" t="s">
        <v>84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1:31" s="10" customFormat="1" ht="19.899999999999999" customHeight="1">
      <c r="B99" s="107"/>
      <c r="D99" s="108" t="s">
        <v>85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1:31" s="10" customFormat="1" ht="19.899999999999999" customHeight="1">
      <c r="B100" s="107"/>
      <c r="D100" s="108" t="s">
        <v>86</v>
      </c>
      <c r="E100" s="109"/>
      <c r="F100" s="109"/>
      <c r="G100" s="109"/>
      <c r="H100" s="109"/>
      <c r="I100" s="109"/>
      <c r="J100" s="110">
        <f>J133</f>
        <v>0</v>
      </c>
      <c r="L100" s="107"/>
    </row>
    <row r="101" spans="1:31" s="10" customFormat="1" ht="19.899999999999999" customHeight="1">
      <c r="B101" s="107"/>
      <c r="D101" s="108" t="s">
        <v>87</v>
      </c>
      <c r="E101" s="109"/>
      <c r="F101" s="109"/>
      <c r="G101" s="109"/>
      <c r="H101" s="109"/>
      <c r="I101" s="109"/>
      <c r="J101" s="110">
        <f>J142</f>
        <v>0</v>
      </c>
      <c r="L101" s="107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88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11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87" t="str">
        <f>E7</f>
        <v>Opravy komunikácií_Areál AOS</v>
      </c>
      <c r="F111" s="188"/>
      <c r="G111" s="188"/>
      <c r="H111" s="188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77</v>
      </c>
      <c r="D112" s="26"/>
      <c r="E112" s="26" t="s">
        <v>16</v>
      </c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30" customHeight="1">
      <c r="A113" s="26"/>
      <c r="B113" s="27"/>
      <c r="C113" s="26"/>
      <c r="D113" s="26"/>
      <c r="E113" s="173" t="str">
        <f>E9</f>
        <v>SO 01 - Výmena asf.krytu komunikácie hl.vstupu do AOS</v>
      </c>
      <c r="F113" s="186"/>
      <c r="G113" s="186"/>
      <c r="H113" s="18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15</v>
      </c>
      <c r="D115" s="26"/>
      <c r="E115" s="26"/>
      <c r="F115" s="21" t="str">
        <f>F12</f>
        <v xml:space="preserve"> </v>
      </c>
      <c r="G115" s="26"/>
      <c r="H115" s="26"/>
      <c r="I115" s="23" t="s">
        <v>17</v>
      </c>
      <c r="J115" s="49" t="str">
        <f>IF(J12="","",J12)</f>
        <v/>
      </c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18</v>
      </c>
      <c r="D117" s="26"/>
      <c r="E117" s="26"/>
      <c r="F117" s="21" t="str">
        <f>E15</f>
        <v>Akadémia ozbrojených síl gen.M.R.Štefánika</v>
      </c>
      <c r="G117" s="26"/>
      <c r="H117" s="26"/>
      <c r="I117" s="23" t="s">
        <v>23</v>
      </c>
      <c r="J117" s="24" t="str">
        <f>E21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22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26</v>
      </c>
      <c r="J118" s="24" t="str">
        <f>E24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11"/>
      <c r="B120" s="112"/>
      <c r="C120" s="113" t="s">
        <v>89</v>
      </c>
      <c r="D120" s="114" t="s">
        <v>53</v>
      </c>
      <c r="E120" s="114" t="s">
        <v>49</v>
      </c>
      <c r="F120" s="114" t="s">
        <v>50</v>
      </c>
      <c r="G120" s="114" t="s">
        <v>90</v>
      </c>
      <c r="H120" s="114" t="s">
        <v>91</v>
      </c>
      <c r="I120" s="114" t="s">
        <v>92</v>
      </c>
      <c r="J120" s="115" t="s">
        <v>80</v>
      </c>
      <c r="K120" s="116" t="s">
        <v>93</v>
      </c>
      <c r="L120" s="117"/>
      <c r="M120" s="56" t="s">
        <v>1</v>
      </c>
      <c r="N120" s="57" t="s">
        <v>32</v>
      </c>
      <c r="O120" s="57" t="s">
        <v>94</v>
      </c>
      <c r="P120" s="57" t="s">
        <v>95</v>
      </c>
      <c r="Q120" s="57" t="s">
        <v>96</v>
      </c>
      <c r="R120" s="57" t="s">
        <v>97</v>
      </c>
      <c r="S120" s="57" t="s">
        <v>98</v>
      </c>
      <c r="T120" s="58" t="s">
        <v>99</v>
      </c>
      <c r="U120" s="111"/>
      <c r="V120" s="111"/>
      <c r="W120" s="111"/>
      <c r="X120" s="111"/>
      <c r="Y120" s="111"/>
      <c r="Z120" s="111"/>
      <c r="AA120" s="111"/>
      <c r="AB120" s="111"/>
      <c r="AC120" s="111"/>
      <c r="AD120" s="111"/>
      <c r="AE120" s="111"/>
    </row>
    <row r="121" spans="1:65" s="2" customFormat="1" ht="22.9" customHeight="1">
      <c r="A121" s="26"/>
      <c r="B121" s="27"/>
      <c r="C121" s="63" t="s">
        <v>81</v>
      </c>
      <c r="D121" s="26"/>
      <c r="E121" s="26"/>
      <c r="F121" s="26"/>
      <c r="G121" s="26"/>
      <c r="H121" s="26"/>
      <c r="I121" s="26"/>
      <c r="J121" s="118">
        <f>BK121</f>
        <v>0</v>
      </c>
      <c r="K121" s="26"/>
      <c r="L121" s="27"/>
      <c r="M121" s="59"/>
      <c r="N121" s="50"/>
      <c r="O121" s="60"/>
      <c r="P121" s="119">
        <f>P122</f>
        <v>35.123908</v>
      </c>
      <c r="Q121" s="60"/>
      <c r="R121" s="119">
        <f>R122</f>
        <v>35.690512200000001</v>
      </c>
      <c r="S121" s="60"/>
      <c r="T121" s="120">
        <f>T122</f>
        <v>27.81681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67</v>
      </c>
      <c r="AU121" s="14" t="s">
        <v>82</v>
      </c>
      <c r="BK121" s="121">
        <f>BK122</f>
        <v>0</v>
      </c>
    </row>
    <row r="122" spans="1:65" s="12" customFormat="1" ht="25.9" customHeight="1">
      <c r="B122" s="122"/>
      <c r="D122" s="123" t="s">
        <v>67</v>
      </c>
      <c r="E122" s="124" t="s">
        <v>100</v>
      </c>
      <c r="F122" s="124" t="s">
        <v>101</v>
      </c>
      <c r="J122" s="125">
        <f>BK122</f>
        <v>0</v>
      </c>
      <c r="L122" s="122"/>
      <c r="M122" s="126"/>
      <c r="N122" s="127"/>
      <c r="O122" s="127"/>
      <c r="P122" s="128">
        <f>P123+P126+P133+P142</f>
        <v>35.123908</v>
      </c>
      <c r="Q122" s="127"/>
      <c r="R122" s="128">
        <f>R123+R126+R133+R142</f>
        <v>35.690512200000001</v>
      </c>
      <c r="S122" s="127"/>
      <c r="T122" s="129">
        <f>T123+T126+T133+T142</f>
        <v>27.81681</v>
      </c>
      <c r="AR122" s="123" t="s">
        <v>74</v>
      </c>
      <c r="AT122" s="130" t="s">
        <v>67</v>
      </c>
      <c r="AU122" s="130" t="s">
        <v>68</v>
      </c>
      <c r="AY122" s="123" t="s">
        <v>102</v>
      </c>
      <c r="BK122" s="131">
        <f>BK123+BK126+BK133+BK142</f>
        <v>0</v>
      </c>
    </row>
    <row r="123" spans="1:65" s="12" customFormat="1" ht="22.9" customHeight="1">
      <c r="B123" s="122"/>
      <c r="D123" s="123" t="s">
        <v>67</v>
      </c>
      <c r="E123" s="132" t="s">
        <v>74</v>
      </c>
      <c r="F123" s="132" t="s">
        <v>103</v>
      </c>
      <c r="J123" s="133">
        <f>BK123</f>
        <v>0</v>
      </c>
      <c r="L123" s="122"/>
      <c r="M123" s="126"/>
      <c r="N123" s="127"/>
      <c r="O123" s="127"/>
      <c r="P123" s="128">
        <f>SUM(P124:P125)</f>
        <v>9.8782530000000008</v>
      </c>
      <c r="Q123" s="127"/>
      <c r="R123" s="128">
        <f>SUM(R124:R125)</f>
        <v>2.1903000000000002E-2</v>
      </c>
      <c r="S123" s="127"/>
      <c r="T123" s="129">
        <f>SUM(T124:T125)</f>
        <v>27.81681</v>
      </c>
      <c r="AR123" s="123" t="s">
        <v>74</v>
      </c>
      <c r="AT123" s="130" t="s">
        <v>67</v>
      </c>
      <c r="AU123" s="130" t="s">
        <v>74</v>
      </c>
      <c r="AY123" s="123" t="s">
        <v>102</v>
      </c>
      <c r="BK123" s="131">
        <f>SUM(BK124:BK125)</f>
        <v>0</v>
      </c>
    </row>
    <row r="124" spans="1:65" s="2" customFormat="1" ht="21.75" customHeight="1">
      <c r="A124" s="26"/>
      <c r="B124" s="134"/>
      <c r="C124" s="135" t="s">
        <v>74</v>
      </c>
      <c r="D124" s="135" t="s">
        <v>104</v>
      </c>
      <c r="E124" s="136" t="s">
        <v>105</v>
      </c>
      <c r="F124" s="137" t="s">
        <v>106</v>
      </c>
      <c r="G124" s="138" t="s">
        <v>107</v>
      </c>
      <c r="H124" s="139">
        <v>35.909999999999997</v>
      </c>
      <c r="I124" s="139">
        <v>0</v>
      </c>
      <c r="J124" s="139">
        <f>ROUND(I124*H124,3)</f>
        <v>0</v>
      </c>
      <c r="K124" s="140"/>
      <c r="L124" s="27"/>
      <c r="M124" s="141" t="s">
        <v>1</v>
      </c>
      <c r="N124" s="142" t="s">
        <v>34</v>
      </c>
      <c r="O124" s="143">
        <v>0</v>
      </c>
      <c r="P124" s="143">
        <f>O124*H124</f>
        <v>0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108</v>
      </c>
      <c r="AT124" s="145" t="s">
        <v>104</v>
      </c>
      <c r="AU124" s="145" t="s">
        <v>109</v>
      </c>
      <c r="AY124" s="14" t="s">
        <v>102</v>
      </c>
      <c r="BE124" s="146">
        <f>IF(N124="základná",J124,0)</f>
        <v>0</v>
      </c>
      <c r="BF124" s="146">
        <f>IF(N124="znížená",J124,0)</f>
        <v>0</v>
      </c>
      <c r="BG124" s="146">
        <f>IF(N124="zákl. prenesená",J124,0)</f>
        <v>0</v>
      </c>
      <c r="BH124" s="146">
        <f>IF(N124="zníž. prenesená",J124,0)</f>
        <v>0</v>
      </c>
      <c r="BI124" s="146">
        <f>IF(N124="nulová",J124,0)</f>
        <v>0</v>
      </c>
      <c r="BJ124" s="14" t="s">
        <v>109</v>
      </c>
      <c r="BK124" s="147">
        <f>ROUND(I124*H124,3)</f>
        <v>0</v>
      </c>
      <c r="BL124" s="14" t="s">
        <v>108</v>
      </c>
      <c r="BM124" s="145" t="s">
        <v>110</v>
      </c>
    </row>
    <row r="125" spans="1:65" s="2" customFormat="1" ht="33" customHeight="1">
      <c r="A125" s="26"/>
      <c r="B125" s="134"/>
      <c r="C125" s="135" t="s">
        <v>109</v>
      </c>
      <c r="D125" s="135" t="s">
        <v>104</v>
      </c>
      <c r="E125" s="136" t="s">
        <v>111</v>
      </c>
      <c r="F125" s="137" t="s">
        <v>112</v>
      </c>
      <c r="G125" s="138" t="s">
        <v>107</v>
      </c>
      <c r="H125" s="139">
        <v>219.03</v>
      </c>
      <c r="I125" s="139">
        <v>0</v>
      </c>
      <c r="J125" s="139">
        <f>ROUND(I125*H125,3)</f>
        <v>0</v>
      </c>
      <c r="K125" s="140"/>
      <c r="L125" s="27"/>
      <c r="M125" s="141" t="s">
        <v>1</v>
      </c>
      <c r="N125" s="142" t="s">
        <v>34</v>
      </c>
      <c r="O125" s="143">
        <v>4.5100000000000001E-2</v>
      </c>
      <c r="P125" s="143">
        <f>O125*H125</f>
        <v>9.8782530000000008</v>
      </c>
      <c r="Q125" s="143">
        <v>1E-4</v>
      </c>
      <c r="R125" s="143">
        <f>Q125*H125</f>
        <v>2.1903000000000002E-2</v>
      </c>
      <c r="S125" s="143">
        <v>0.127</v>
      </c>
      <c r="T125" s="144">
        <f>S125*H125</f>
        <v>27.81681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108</v>
      </c>
      <c r="AT125" s="145" t="s">
        <v>104</v>
      </c>
      <c r="AU125" s="145" t="s">
        <v>109</v>
      </c>
      <c r="AY125" s="14" t="s">
        <v>102</v>
      </c>
      <c r="BE125" s="146">
        <f>IF(N125="základná",J125,0)</f>
        <v>0</v>
      </c>
      <c r="BF125" s="146">
        <f>IF(N125="znížená",J125,0)</f>
        <v>0</v>
      </c>
      <c r="BG125" s="146">
        <f>IF(N125="zákl. prenesená",J125,0)</f>
        <v>0</v>
      </c>
      <c r="BH125" s="146">
        <f>IF(N125="zníž. prenesená",J125,0)</f>
        <v>0</v>
      </c>
      <c r="BI125" s="146">
        <f>IF(N125="nulová",J125,0)</f>
        <v>0</v>
      </c>
      <c r="BJ125" s="14" t="s">
        <v>109</v>
      </c>
      <c r="BK125" s="147">
        <f>ROUND(I125*H125,3)</f>
        <v>0</v>
      </c>
      <c r="BL125" s="14" t="s">
        <v>108</v>
      </c>
      <c r="BM125" s="145" t="s">
        <v>113</v>
      </c>
    </row>
    <row r="126" spans="1:65" s="12" customFormat="1" ht="22.9" customHeight="1">
      <c r="B126" s="122"/>
      <c r="D126" s="123" t="s">
        <v>67</v>
      </c>
      <c r="E126" s="132" t="s">
        <v>114</v>
      </c>
      <c r="F126" s="132" t="s">
        <v>115</v>
      </c>
      <c r="J126" s="133">
        <f>BK126</f>
        <v>0</v>
      </c>
      <c r="L126" s="122"/>
      <c r="M126" s="126"/>
      <c r="N126" s="127"/>
      <c r="O126" s="127"/>
      <c r="P126" s="128">
        <f>SUM(P127:P132)</f>
        <v>14.118854999999998</v>
      </c>
      <c r="Q126" s="127"/>
      <c r="R126" s="128">
        <f>SUM(R127:R132)</f>
        <v>35.668609199999999</v>
      </c>
      <c r="S126" s="127"/>
      <c r="T126" s="129">
        <f>SUM(T127:T132)</f>
        <v>0</v>
      </c>
      <c r="AR126" s="123" t="s">
        <v>74</v>
      </c>
      <c r="AT126" s="130" t="s">
        <v>67</v>
      </c>
      <c r="AU126" s="130" t="s">
        <v>74</v>
      </c>
      <c r="AY126" s="123" t="s">
        <v>102</v>
      </c>
      <c r="BK126" s="131">
        <f>SUM(BK127:BK132)</f>
        <v>0</v>
      </c>
    </row>
    <row r="127" spans="1:65" s="2" customFormat="1" ht="33" customHeight="1">
      <c r="A127" s="26"/>
      <c r="B127" s="134"/>
      <c r="C127" s="135" t="s">
        <v>116</v>
      </c>
      <c r="D127" s="135" t="s">
        <v>104</v>
      </c>
      <c r="E127" s="136" t="s">
        <v>117</v>
      </c>
      <c r="F127" s="137" t="s">
        <v>118</v>
      </c>
      <c r="G127" s="138" t="s">
        <v>107</v>
      </c>
      <c r="H127" s="139">
        <v>16.785</v>
      </c>
      <c r="I127" s="139">
        <v>0</v>
      </c>
      <c r="J127" s="139">
        <f t="shared" ref="J127:J132" si="0">ROUND(I127*H127,3)</f>
        <v>0</v>
      </c>
      <c r="K127" s="140"/>
      <c r="L127" s="27"/>
      <c r="M127" s="141" t="s">
        <v>1</v>
      </c>
      <c r="N127" s="142" t="s">
        <v>34</v>
      </c>
      <c r="O127" s="143">
        <v>8.5000000000000006E-2</v>
      </c>
      <c r="P127" s="143">
        <f t="shared" ref="P127:P132" si="1">O127*H127</f>
        <v>1.426725</v>
      </c>
      <c r="Q127" s="143">
        <v>0.14815</v>
      </c>
      <c r="R127" s="143">
        <f t="shared" ref="R127:R132" si="2">Q127*H127</f>
        <v>2.4866977500000003</v>
      </c>
      <c r="S127" s="143">
        <v>0</v>
      </c>
      <c r="T127" s="144">
        <f t="shared" ref="T127:T132" si="3"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108</v>
      </c>
      <c r="AT127" s="145" t="s">
        <v>104</v>
      </c>
      <c r="AU127" s="145" t="s">
        <v>109</v>
      </c>
      <c r="AY127" s="14" t="s">
        <v>102</v>
      </c>
      <c r="BE127" s="146">
        <f t="shared" ref="BE127:BE132" si="4">IF(N127="základná",J127,0)</f>
        <v>0</v>
      </c>
      <c r="BF127" s="146">
        <f t="shared" ref="BF127:BF132" si="5">IF(N127="znížená",J127,0)</f>
        <v>0</v>
      </c>
      <c r="BG127" s="146">
        <f t="shared" ref="BG127:BG132" si="6">IF(N127="zákl. prenesená",J127,0)</f>
        <v>0</v>
      </c>
      <c r="BH127" s="146">
        <f t="shared" ref="BH127:BH132" si="7">IF(N127="zníž. prenesená",J127,0)</f>
        <v>0</v>
      </c>
      <c r="BI127" s="146">
        <f t="shared" ref="BI127:BI132" si="8">IF(N127="nulová",J127,0)</f>
        <v>0</v>
      </c>
      <c r="BJ127" s="14" t="s">
        <v>109</v>
      </c>
      <c r="BK127" s="147">
        <f t="shared" ref="BK127:BK132" si="9">ROUND(I127*H127,3)</f>
        <v>0</v>
      </c>
      <c r="BL127" s="14" t="s">
        <v>108</v>
      </c>
      <c r="BM127" s="145" t="s">
        <v>119</v>
      </c>
    </row>
    <row r="128" spans="1:65" s="2" customFormat="1" ht="33" customHeight="1">
      <c r="A128" s="26"/>
      <c r="B128" s="134"/>
      <c r="C128" s="135" t="s">
        <v>108</v>
      </c>
      <c r="D128" s="135" t="s">
        <v>104</v>
      </c>
      <c r="E128" s="136" t="s">
        <v>120</v>
      </c>
      <c r="F128" s="137" t="s">
        <v>121</v>
      </c>
      <c r="G128" s="138" t="s">
        <v>107</v>
      </c>
      <c r="H128" s="139">
        <v>16.785</v>
      </c>
      <c r="I128" s="139">
        <v>0</v>
      </c>
      <c r="J128" s="139">
        <f t="shared" si="0"/>
        <v>0</v>
      </c>
      <c r="K128" s="140"/>
      <c r="L128" s="27"/>
      <c r="M128" s="141" t="s">
        <v>1</v>
      </c>
      <c r="N128" s="142" t="s">
        <v>34</v>
      </c>
      <c r="O128" s="143">
        <v>4.0000000000000001E-3</v>
      </c>
      <c r="P128" s="143">
        <f t="shared" si="1"/>
        <v>6.7140000000000005E-2</v>
      </c>
      <c r="Q128" s="143">
        <v>7.5300000000000002E-3</v>
      </c>
      <c r="R128" s="143">
        <f t="shared" si="2"/>
        <v>0.12639105</v>
      </c>
      <c r="S128" s="143">
        <v>0</v>
      </c>
      <c r="T128" s="14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108</v>
      </c>
      <c r="AT128" s="145" t="s">
        <v>104</v>
      </c>
      <c r="AU128" s="145" t="s">
        <v>109</v>
      </c>
      <c r="AY128" s="14" t="s">
        <v>102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4" t="s">
        <v>109</v>
      </c>
      <c r="BK128" s="147">
        <f t="shared" si="9"/>
        <v>0</v>
      </c>
      <c r="BL128" s="14" t="s">
        <v>108</v>
      </c>
      <c r="BM128" s="145" t="s">
        <v>122</v>
      </c>
    </row>
    <row r="129" spans="1:65" s="2" customFormat="1" ht="33" customHeight="1">
      <c r="A129" s="26"/>
      <c r="B129" s="134"/>
      <c r="C129" s="135" t="s">
        <v>114</v>
      </c>
      <c r="D129" s="135" t="s">
        <v>104</v>
      </c>
      <c r="E129" s="136" t="s">
        <v>123</v>
      </c>
      <c r="F129" s="137" t="s">
        <v>124</v>
      </c>
      <c r="G129" s="138" t="s">
        <v>107</v>
      </c>
      <c r="H129" s="139">
        <v>254.94</v>
      </c>
      <c r="I129" s="139">
        <v>0</v>
      </c>
      <c r="J129" s="139">
        <f t="shared" si="0"/>
        <v>0</v>
      </c>
      <c r="K129" s="140"/>
      <c r="L129" s="27"/>
      <c r="M129" s="141" t="s">
        <v>1</v>
      </c>
      <c r="N129" s="142" t="s">
        <v>34</v>
      </c>
      <c r="O129" s="143">
        <v>0</v>
      </c>
      <c r="P129" s="143">
        <f t="shared" si="1"/>
        <v>0</v>
      </c>
      <c r="Q129" s="143">
        <v>0</v>
      </c>
      <c r="R129" s="143">
        <f t="shared" si="2"/>
        <v>0</v>
      </c>
      <c r="S129" s="143">
        <v>0</v>
      </c>
      <c r="T129" s="14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108</v>
      </c>
      <c r="AT129" s="145" t="s">
        <v>104</v>
      </c>
      <c r="AU129" s="145" t="s">
        <v>109</v>
      </c>
      <c r="AY129" s="14" t="s">
        <v>102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4" t="s">
        <v>109</v>
      </c>
      <c r="BK129" s="147">
        <f t="shared" si="9"/>
        <v>0</v>
      </c>
      <c r="BL129" s="14" t="s">
        <v>108</v>
      </c>
      <c r="BM129" s="145" t="s">
        <v>125</v>
      </c>
    </row>
    <row r="130" spans="1:65" s="2" customFormat="1" ht="33" customHeight="1">
      <c r="A130" s="26"/>
      <c r="B130" s="134"/>
      <c r="C130" s="135" t="s">
        <v>126</v>
      </c>
      <c r="D130" s="135" t="s">
        <v>104</v>
      </c>
      <c r="E130" s="136" t="s">
        <v>127</v>
      </c>
      <c r="F130" s="137" t="s">
        <v>128</v>
      </c>
      <c r="G130" s="138" t="s">
        <v>107</v>
      </c>
      <c r="H130" s="139">
        <v>35.909999999999997</v>
      </c>
      <c r="I130" s="139">
        <v>0</v>
      </c>
      <c r="J130" s="139">
        <f t="shared" si="0"/>
        <v>0</v>
      </c>
      <c r="K130" s="140"/>
      <c r="L130" s="27"/>
      <c r="M130" s="141" t="s">
        <v>1</v>
      </c>
      <c r="N130" s="142" t="s">
        <v>34</v>
      </c>
      <c r="O130" s="143">
        <v>7.0999999999999994E-2</v>
      </c>
      <c r="P130" s="143">
        <f t="shared" si="1"/>
        <v>2.5496099999999995</v>
      </c>
      <c r="Q130" s="143">
        <v>0.12966</v>
      </c>
      <c r="R130" s="143">
        <f t="shared" si="2"/>
        <v>4.6560905999999997</v>
      </c>
      <c r="S130" s="143">
        <v>0</v>
      </c>
      <c r="T130" s="14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108</v>
      </c>
      <c r="AT130" s="145" t="s">
        <v>104</v>
      </c>
      <c r="AU130" s="145" t="s">
        <v>109</v>
      </c>
      <c r="AY130" s="14" t="s">
        <v>102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4" t="s">
        <v>109</v>
      </c>
      <c r="BK130" s="147">
        <f t="shared" si="9"/>
        <v>0</v>
      </c>
      <c r="BL130" s="14" t="s">
        <v>108</v>
      </c>
      <c r="BM130" s="145" t="s">
        <v>129</v>
      </c>
    </row>
    <row r="131" spans="1:65" s="2" customFormat="1" ht="33" customHeight="1">
      <c r="A131" s="26"/>
      <c r="B131" s="134"/>
      <c r="C131" s="135" t="s">
        <v>130</v>
      </c>
      <c r="D131" s="135" t="s">
        <v>104</v>
      </c>
      <c r="E131" s="136" t="s">
        <v>131</v>
      </c>
      <c r="F131" s="137" t="s">
        <v>132</v>
      </c>
      <c r="G131" s="138" t="s">
        <v>107</v>
      </c>
      <c r="H131" s="139">
        <v>219.03</v>
      </c>
      <c r="I131" s="139">
        <v>0</v>
      </c>
      <c r="J131" s="139">
        <f t="shared" si="0"/>
        <v>0</v>
      </c>
      <c r="K131" s="140"/>
      <c r="L131" s="27"/>
      <c r="M131" s="141" t="s">
        <v>1</v>
      </c>
      <c r="N131" s="142" t="s">
        <v>34</v>
      </c>
      <c r="O131" s="143">
        <v>4.5999999999999999E-2</v>
      </c>
      <c r="P131" s="143">
        <f t="shared" si="1"/>
        <v>10.075379999999999</v>
      </c>
      <c r="Q131" s="143">
        <v>0.12966</v>
      </c>
      <c r="R131" s="143">
        <f t="shared" si="2"/>
        <v>28.3994298</v>
      </c>
      <c r="S131" s="143">
        <v>0</v>
      </c>
      <c r="T131" s="14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108</v>
      </c>
      <c r="AT131" s="145" t="s">
        <v>104</v>
      </c>
      <c r="AU131" s="145" t="s">
        <v>109</v>
      </c>
      <c r="AY131" s="14" t="s">
        <v>102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4" t="s">
        <v>109</v>
      </c>
      <c r="BK131" s="147">
        <f t="shared" si="9"/>
        <v>0</v>
      </c>
      <c r="BL131" s="14" t="s">
        <v>108</v>
      </c>
      <c r="BM131" s="145" t="s">
        <v>133</v>
      </c>
    </row>
    <row r="132" spans="1:65" s="2" customFormat="1" ht="21.75" customHeight="1">
      <c r="A132" s="26"/>
      <c r="B132" s="134"/>
      <c r="C132" s="135" t="s">
        <v>134</v>
      </c>
      <c r="D132" s="135" t="s">
        <v>104</v>
      </c>
      <c r="E132" s="136" t="s">
        <v>135</v>
      </c>
      <c r="F132" s="137" t="s">
        <v>136</v>
      </c>
      <c r="G132" s="138" t="s">
        <v>107</v>
      </c>
      <c r="H132" s="139">
        <v>271.72500000000002</v>
      </c>
      <c r="I132" s="139">
        <v>0</v>
      </c>
      <c r="J132" s="139">
        <f t="shared" si="0"/>
        <v>0</v>
      </c>
      <c r="K132" s="140"/>
      <c r="L132" s="27"/>
      <c r="M132" s="141" t="s">
        <v>1</v>
      </c>
      <c r="N132" s="142" t="s">
        <v>34</v>
      </c>
      <c r="O132" s="143">
        <v>0</v>
      </c>
      <c r="P132" s="143">
        <f t="shared" si="1"/>
        <v>0</v>
      </c>
      <c r="Q132" s="143">
        <v>0</v>
      </c>
      <c r="R132" s="143">
        <f t="shared" si="2"/>
        <v>0</v>
      </c>
      <c r="S132" s="143">
        <v>0</v>
      </c>
      <c r="T132" s="14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108</v>
      </c>
      <c r="AT132" s="145" t="s">
        <v>104</v>
      </c>
      <c r="AU132" s="145" t="s">
        <v>109</v>
      </c>
      <c r="AY132" s="14" t="s">
        <v>102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109</v>
      </c>
      <c r="BK132" s="147">
        <f t="shared" si="9"/>
        <v>0</v>
      </c>
      <c r="BL132" s="14" t="s">
        <v>108</v>
      </c>
      <c r="BM132" s="145" t="s">
        <v>137</v>
      </c>
    </row>
    <row r="133" spans="1:65" s="12" customFormat="1" ht="22.9" customHeight="1">
      <c r="B133" s="122"/>
      <c r="D133" s="123" t="s">
        <v>67</v>
      </c>
      <c r="E133" s="132" t="s">
        <v>138</v>
      </c>
      <c r="F133" s="132" t="s">
        <v>139</v>
      </c>
      <c r="J133" s="133">
        <f>BK133</f>
        <v>0</v>
      </c>
      <c r="L133" s="122"/>
      <c r="M133" s="126"/>
      <c r="N133" s="127"/>
      <c r="O133" s="127"/>
      <c r="P133" s="128">
        <f>SUM(P134:P141)</f>
        <v>11.126800000000001</v>
      </c>
      <c r="Q133" s="127"/>
      <c r="R133" s="128">
        <f>SUM(R134:R141)</f>
        <v>0</v>
      </c>
      <c r="S133" s="127"/>
      <c r="T133" s="129">
        <f>SUM(T134:T141)</f>
        <v>0</v>
      </c>
      <c r="AR133" s="123" t="s">
        <v>74</v>
      </c>
      <c r="AT133" s="130" t="s">
        <v>67</v>
      </c>
      <c r="AU133" s="130" t="s">
        <v>74</v>
      </c>
      <c r="AY133" s="123" t="s">
        <v>102</v>
      </c>
      <c r="BK133" s="131">
        <f>SUM(BK134:BK141)</f>
        <v>0</v>
      </c>
    </row>
    <row r="134" spans="1:65" s="2" customFormat="1" ht="21.75" customHeight="1">
      <c r="A134" s="26"/>
      <c r="B134" s="134"/>
      <c r="C134" s="135" t="s">
        <v>138</v>
      </c>
      <c r="D134" s="135" t="s">
        <v>104</v>
      </c>
      <c r="E134" s="136" t="s">
        <v>140</v>
      </c>
      <c r="F134" s="137" t="s">
        <v>141</v>
      </c>
      <c r="G134" s="138" t="s">
        <v>142</v>
      </c>
      <c r="H134" s="139">
        <v>20.399999999999999</v>
      </c>
      <c r="I134" s="139">
        <v>0</v>
      </c>
      <c r="J134" s="139">
        <f t="shared" ref="J134:J141" si="10">ROUND(I134*H134,3)</f>
        <v>0</v>
      </c>
      <c r="K134" s="140"/>
      <c r="L134" s="27"/>
      <c r="M134" s="141" t="s">
        <v>1</v>
      </c>
      <c r="N134" s="142" t="s">
        <v>34</v>
      </c>
      <c r="O134" s="143">
        <v>0</v>
      </c>
      <c r="P134" s="143">
        <f t="shared" ref="P134:P141" si="11">O134*H134</f>
        <v>0</v>
      </c>
      <c r="Q134" s="143">
        <v>0</v>
      </c>
      <c r="R134" s="143">
        <f t="shared" ref="R134:R141" si="12">Q134*H134</f>
        <v>0</v>
      </c>
      <c r="S134" s="143">
        <v>0</v>
      </c>
      <c r="T134" s="144">
        <f t="shared" ref="T134:T141" si="1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108</v>
      </c>
      <c r="AT134" s="145" t="s">
        <v>104</v>
      </c>
      <c r="AU134" s="145" t="s">
        <v>109</v>
      </c>
      <c r="AY134" s="14" t="s">
        <v>102</v>
      </c>
      <c r="BE134" s="146">
        <f t="shared" ref="BE134:BE141" si="14">IF(N134="základná",J134,0)</f>
        <v>0</v>
      </c>
      <c r="BF134" s="146">
        <f t="shared" ref="BF134:BF141" si="15">IF(N134="znížená",J134,0)</f>
        <v>0</v>
      </c>
      <c r="BG134" s="146">
        <f t="shared" ref="BG134:BG141" si="16">IF(N134="zákl. prenesená",J134,0)</f>
        <v>0</v>
      </c>
      <c r="BH134" s="146">
        <f t="shared" ref="BH134:BH141" si="17">IF(N134="zníž. prenesená",J134,0)</f>
        <v>0</v>
      </c>
      <c r="BI134" s="146">
        <f t="shared" ref="BI134:BI141" si="18">IF(N134="nulová",J134,0)</f>
        <v>0</v>
      </c>
      <c r="BJ134" s="14" t="s">
        <v>109</v>
      </c>
      <c r="BK134" s="147">
        <f t="shared" ref="BK134:BK141" si="19">ROUND(I134*H134,3)</f>
        <v>0</v>
      </c>
      <c r="BL134" s="14" t="s">
        <v>108</v>
      </c>
      <c r="BM134" s="145" t="s">
        <v>143</v>
      </c>
    </row>
    <row r="135" spans="1:65" s="2" customFormat="1" ht="21.75" customHeight="1">
      <c r="A135" s="26"/>
      <c r="B135" s="134"/>
      <c r="C135" s="135" t="s">
        <v>144</v>
      </c>
      <c r="D135" s="135" t="s">
        <v>104</v>
      </c>
      <c r="E135" s="136" t="s">
        <v>145</v>
      </c>
      <c r="F135" s="137" t="s">
        <v>146</v>
      </c>
      <c r="G135" s="138" t="s">
        <v>107</v>
      </c>
      <c r="H135" s="139">
        <v>254.94</v>
      </c>
      <c r="I135" s="139">
        <v>0</v>
      </c>
      <c r="J135" s="139">
        <f t="shared" si="10"/>
        <v>0</v>
      </c>
      <c r="K135" s="140"/>
      <c r="L135" s="27"/>
      <c r="M135" s="141" t="s">
        <v>1</v>
      </c>
      <c r="N135" s="142" t="s">
        <v>34</v>
      </c>
      <c r="O135" s="143">
        <v>0</v>
      </c>
      <c r="P135" s="143">
        <f t="shared" si="11"/>
        <v>0</v>
      </c>
      <c r="Q135" s="143">
        <v>0</v>
      </c>
      <c r="R135" s="143">
        <f t="shared" si="12"/>
        <v>0</v>
      </c>
      <c r="S135" s="143">
        <v>0</v>
      </c>
      <c r="T135" s="144">
        <f t="shared" si="1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108</v>
      </c>
      <c r="AT135" s="145" t="s">
        <v>104</v>
      </c>
      <c r="AU135" s="145" t="s">
        <v>109</v>
      </c>
      <c r="AY135" s="14" t="s">
        <v>102</v>
      </c>
      <c r="BE135" s="146">
        <f t="shared" si="14"/>
        <v>0</v>
      </c>
      <c r="BF135" s="146">
        <f t="shared" si="15"/>
        <v>0</v>
      </c>
      <c r="BG135" s="146">
        <f t="shared" si="16"/>
        <v>0</v>
      </c>
      <c r="BH135" s="146">
        <f t="shared" si="17"/>
        <v>0</v>
      </c>
      <c r="BI135" s="146">
        <f t="shared" si="18"/>
        <v>0</v>
      </c>
      <c r="BJ135" s="14" t="s">
        <v>109</v>
      </c>
      <c r="BK135" s="147">
        <f t="shared" si="19"/>
        <v>0</v>
      </c>
      <c r="BL135" s="14" t="s">
        <v>108</v>
      </c>
      <c r="BM135" s="145" t="s">
        <v>147</v>
      </c>
    </row>
    <row r="136" spans="1:65" s="2" customFormat="1" ht="33" customHeight="1">
      <c r="A136" s="26"/>
      <c r="B136" s="134"/>
      <c r="C136" s="135" t="s">
        <v>148</v>
      </c>
      <c r="D136" s="135" t="s">
        <v>104</v>
      </c>
      <c r="E136" s="136" t="s">
        <v>149</v>
      </c>
      <c r="F136" s="137" t="s">
        <v>150</v>
      </c>
      <c r="G136" s="138" t="s">
        <v>107</v>
      </c>
      <c r="H136" s="139">
        <v>254.94</v>
      </c>
      <c r="I136" s="139">
        <v>0</v>
      </c>
      <c r="J136" s="139">
        <f t="shared" si="10"/>
        <v>0</v>
      </c>
      <c r="K136" s="140"/>
      <c r="L136" s="27"/>
      <c r="M136" s="141" t="s">
        <v>1</v>
      </c>
      <c r="N136" s="142" t="s">
        <v>34</v>
      </c>
      <c r="O136" s="143">
        <v>0</v>
      </c>
      <c r="P136" s="143">
        <f t="shared" si="11"/>
        <v>0</v>
      </c>
      <c r="Q136" s="143">
        <v>0</v>
      </c>
      <c r="R136" s="143">
        <f t="shared" si="12"/>
        <v>0</v>
      </c>
      <c r="S136" s="143">
        <v>0</v>
      </c>
      <c r="T136" s="144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108</v>
      </c>
      <c r="AT136" s="145" t="s">
        <v>104</v>
      </c>
      <c r="AU136" s="145" t="s">
        <v>109</v>
      </c>
      <c r="AY136" s="14" t="s">
        <v>102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4" t="s">
        <v>109</v>
      </c>
      <c r="BK136" s="147">
        <f t="shared" si="19"/>
        <v>0</v>
      </c>
      <c r="BL136" s="14" t="s">
        <v>108</v>
      </c>
      <c r="BM136" s="145" t="s">
        <v>151</v>
      </c>
    </row>
    <row r="137" spans="1:65" s="2" customFormat="1" ht="21.75" customHeight="1">
      <c r="A137" s="26"/>
      <c r="B137" s="134"/>
      <c r="C137" s="135" t="s">
        <v>152</v>
      </c>
      <c r="D137" s="135" t="s">
        <v>104</v>
      </c>
      <c r="E137" s="136" t="s">
        <v>153</v>
      </c>
      <c r="F137" s="137" t="s">
        <v>154</v>
      </c>
      <c r="G137" s="138" t="s">
        <v>155</v>
      </c>
      <c r="H137" s="139">
        <v>27.817</v>
      </c>
      <c r="I137" s="139">
        <v>0</v>
      </c>
      <c r="J137" s="139">
        <f t="shared" si="10"/>
        <v>0</v>
      </c>
      <c r="K137" s="140"/>
      <c r="L137" s="27"/>
      <c r="M137" s="141" t="s">
        <v>1</v>
      </c>
      <c r="N137" s="142" t="s">
        <v>34</v>
      </c>
      <c r="O137" s="143">
        <v>0</v>
      </c>
      <c r="P137" s="143">
        <f t="shared" si="11"/>
        <v>0</v>
      </c>
      <c r="Q137" s="143">
        <v>0</v>
      </c>
      <c r="R137" s="143">
        <f t="shared" si="12"/>
        <v>0</v>
      </c>
      <c r="S137" s="143">
        <v>0</v>
      </c>
      <c r="T137" s="144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108</v>
      </c>
      <c r="AT137" s="145" t="s">
        <v>104</v>
      </c>
      <c r="AU137" s="145" t="s">
        <v>109</v>
      </c>
      <c r="AY137" s="14" t="s">
        <v>102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4" t="s">
        <v>109</v>
      </c>
      <c r="BK137" s="147">
        <f t="shared" si="19"/>
        <v>0</v>
      </c>
      <c r="BL137" s="14" t="s">
        <v>108</v>
      </c>
      <c r="BM137" s="145" t="s">
        <v>156</v>
      </c>
    </row>
    <row r="138" spans="1:65" s="2" customFormat="1" ht="21.75" customHeight="1">
      <c r="A138" s="26"/>
      <c r="B138" s="134"/>
      <c r="C138" s="135" t="s">
        <v>157</v>
      </c>
      <c r="D138" s="135" t="s">
        <v>104</v>
      </c>
      <c r="E138" s="136" t="s">
        <v>158</v>
      </c>
      <c r="F138" s="137" t="s">
        <v>159</v>
      </c>
      <c r="G138" s="138" t="s">
        <v>155</v>
      </c>
      <c r="H138" s="139">
        <v>389.43799999999999</v>
      </c>
      <c r="I138" s="139">
        <v>0</v>
      </c>
      <c r="J138" s="139">
        <f t="shared" si="10"/>
        <v>0</v>
      </c>
      <c r="K138" s="140"/>
      <c r="L138" s="27"/>
      <c r="M138" s="141" t="s">
        <v>1</v>
      </c>
      <c r="N138" s="142" t="s">
        <v>34</v>
      </c>
      <c r="O138" s="143">
        <v>0</v>
      </c>
      <c r="P138" s="143">
        <f t="shared" si="11"/>
        <v>0</v>
      </c>
      <c r="Q138" s="143">
        <v>0</v>
      </c>
      <c r="R138" s="143">
        <f t="shared" si="12"/>
        <v>0</v>
      </c>
      <c r="S138" s="143">
        <v>0</v>
      </c>
      <c r="T138" s="144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108</v>
      </c>
      <c r="AT138" s="145" t="s">
        <v>104</v>
      </c>
      <c r="AU138" s="145" t="s">
        <v>109</v>
      </c>
      <c r="AY138" s="14" t="s">
        <v>102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4" t="s">
        <v>109</v>
      </c>
      <c r="BK138" s="147">
        <f t="shared" si="19"/>
        <v>0</v>
      </c>
      <c r="BL138" s="14" t="s">
        <v>108</v>
      </c>
      <c r="BM138" s="145" t="s">
        <v>160</v>
      </c>
    </row>
    <row r="139" spans="1:65" s="2" customFormat="1" ht="21.75" customHeight="1">
      <c r="A139" s="26"/>
      <c r="B139" s="134"/>
      <c r="C139" s="135" t="s">
        <v>161</v>
      </c>
      <c r="D139" s="135" t="s">
        <v>104</v>
      </c>
      <c r="E139" s="136" t="s">
        <v>162</v>
      </c>
      <c r="F139" s="137" t="s">
        <v>163</v>
      </c>
      <c r="G139" s="138" t="s">
        <v>155</v>
      </c>
      <c r="H139" s="139">
        <v>27.817</v>
      </c>
      <c r="I139" s="139">
        <v>0</v>
      </c>
      <c r="J139" s="139">
        <f t="shared" si="10"/>
        <v>0</v>
      </c>
      <c r="K139" s="140"/>
      <c r="L139" s="27"/>
      <c r="M139" s="141" t="s">
        <v>1</v>
      </c>
      <c r="N139" s="142" t="s">
        <v>34</v>
      </c>
      <c r="O139" s="143">
        <v>0</v>
      </c>
      <c r="P139" s="143">
        <f t="shared" si="11"/>
        <v>0</v>
      </c>
      <c r="Q139" s="143">
        <v>0</v>
      </c>
      <c r="R139" s="143">
        <f t="shared" si="12"/>
        <v>0</v>
      </c>
      <c r="S139" s="143">
        <v>0</v>
      </c>
      <c r="T139" s="144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108</v>
      </c>
      <c r="AT139" s="145" t="s">
        <v>104</v>
      </c>
      <c r="AU139" s="145" t="s">
        <v>109</v>
      </c>
      <c r="AY139" s="14" t="s">
        <v>102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4" t="s">
        <v>109</v>
      </c>
      <c r="BK139" s="147">
        <f t="shared" si="19"/>
        <v>0</v>
      </c>
      <c r="BL139" s="14" t="s">
        <v>108</v>
      </c>
      <c r="BM139" s="145" t="s">
        <v>164</v>
      </c>
    </row>
    <row r="140" spans="1:65" s="2" customFormat="1" ht="21.75" customHeight="1">
      <c r="A140" s="26"/>
      <c r="B140" s="134"/>
      <c r="C140" s="135" t="s">
        <v>165</v>
      </c>
      <c r="D140" s="135" t="s">
        <v>104</v>
      </c>
      <c r="E140" s="136" t="s">
        <v>166</v>
      </c>
      <c r="F140" s="137" t="s">
        <v>167</v>
      </c>
      <c r="G140" s="138" t="s">
        <v>155</v>
      </c>
      <c r="H140" s="139">
        <v>111.268</v>
      </c>
      <c r="I140" s="139">
        <v>0</v>
      </c>
      <c r="J140" s="139">
        <f t="shared" si="10"/>
        <v>0</v>
      </c>
      <c r="K140" s="140"/>
      <c r="L140" s="27"/>
      <c r="M140" s="141" t="s">
        <v>1</v>
      </c>
      <c r="N140" s="142" t="s">
        <v>34</v>
      </c>
      <c r="O140" s="143">
        <v>0.1</v>
      </c>
      <c r="P140" s="143">
        <f t="shared" si="11"/>
        <v>11.126800000000001</v>
      </c>
      <c r="Q140" s="143">
        <v>0</v>
      </c>
      <c r="R140" s="143">
        <f t="shared" si="12"/>
        <v>0</v>
      </c>
      <c r="S140" s="143">
        <v>0</v>
      </c>
      <c r="T140" s="144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108</v>
      </c>
      <c r="AT140" s="145" t="s">
        <v>104</v>
      </c>
      <c r="AU140" s="145" t="s">
        <v>109</v>
      </c>
      <c r="AY140" s="14" t="s">
        <v>102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4" t="s">
        <v>109</v>
      </c>
      <c r="BK140" s="147">
        <f t="shared" si="19"/>
        <v>0</v>
      </c>
      <c r="BL140" s="14" t="s">
        <v>108</v>
      </c>
      <c r="BM140" s="145" t="s">
        <v>168</v>
      </c>
    </row>
    <row r="141" spans="1:65" s="2" customFormat="1" ht="21.75" customHeight="1">
      <c r="A141" s="26"/>
      <c r="B141" s="134"/>
      <c r="C141" s="135" t="s">
        <v>169</v>
      </c>
      <c r="D141" s="135" t="s">
        <v>104</v>
      </c>
      <c r="E141" s="136" t="s">
        <v>170</v>
      </c>
      <c r="F141" s="137" t="s">
        <v>171</v>
      </c>
      <c r="G141" s="138" t="s">
        <v>155</v>
      </c>
      <c r="H141" s="139">
        <v>27.817</v>
      </c>
      <c r="I141" s="139">
        <v>0</v>
      </c>
      <c r="J141" s="139">
        <f t="shared" si="10"/>
        <v>0</v>
      </c>
      <c r="K141" s="140"/>
      <c r="L141" s="27"/>
      <c r="M141" s="141" t="s">
        <v>1</v>
      </c>
      <c r="N141" s="142" t="s">
        <v>34</v>
      </c>
      <c r="O141" s="143">
        <v>0</v>
      </c>
      <c r="P141" s="143">
        <f t="shared" si="11"/>
        <v>0</v>
      </c>
      <c r="Q141" s="143">
        <v>0</v>
      </c>
      <c r="R141" s="143">
        <f t="shared" si="12"/>
        <v>0</v>
      </c>
      <c r="S141" s="143">
        <v>0</v>
      </c>
      <c r="T141" s="144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108</v>
      </c>
      <c r="AT141" s="145" t="s">
        <v>104</v>
      </c>
      <c r="AU141" s="145" t="s">
        <v>109</v>
      </c>
      <c r="AY141" s="14" t="s">
        <v>102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4" t="s">
        <v>109</v>
      </c>
      <c r="BK141" s="147">
        <f t="shared" si="19"/>
        <v>0</v>
      </c>
      <c r="BL141" s="14" t="s">
        <v>108</v>
      </c>
      <c r="BM141" s="145" t="s">
        <v>172</v>
      </c>
    </row>
    <row r="142" spans="1:65" s="12" customFormat="1" ht="22.9" customHeight="1">
      <c r="B142" s="122"/>
      <c r="D142" s="123" t="s">
        <v>67</v>
      </c>
      <c r="E142" s="132" t="s">
        <v>173</v>
      </c>
      <c r="F142" s="132" t="s">
        <v>174</v>
      </c>
      <c r="J142" s="133">
        <f>BK142</f>
        <v>0</v>
      </c>
      <c r="L142" s="122"/>
      <c r="M142" s="126"/>
      <c r="N142" s="127"/>
      <c r="O142" s="127"/>
      <c r="P142" s="128">
        <f>P143</f>
        <v>0</v>
      </c>
      <c r="Q142" s="127"/>
      <c r="R142" s="128">
        <f>R143</f>
        <v>0</v>
      </c>
      <c r="S142" s="127"/>
      <c r="T142" s="129">
        <f>T143</f>
        <v>0</v>
      </c>
      <c r="AR142" s="123" t="s">
        <v>74</v>
      </c>
      <c r="AT142" s="130" t="s">
        <v>67</v>
      </c>
      <c r="AU142" s="130" t="s">
        <v>74</v>
      </c>
      <c r="AY142" s="123" t="s">
        <v>102</v>
      </c>
      <c r="BK142" s="131">
        <f>BK143</f>
        <v>0</v>
      </c>
    </row>
    <row r="143" spans="1:65" s="2" customFormat="1" ht="21.75" customHeight="1">
      <c r="A143" s="26"/>
      <c r="B143" s="134"/>
      <c r="C143" s="135" t="s">
        <v>175</v>
      </c>
      <c r="D143" s="135" t="s">
        <v>104</v>
      </c>
      <c r="E143" s="136" t="s">
        <v>176</v>
      </c>
      <c r="F143" s="137" t="s">
        <v>177</v>
      </c>
      <c r="G143" s="138" t="s">
        <v>155</v>
      </c>
      <c r="H143" s="139">
        <v>0</v>
      </c>
      <c r="I143" s="139">
        <v>0</v>
      </c>
      <c r="J143" s="139">
        <f>ROUND(I143*H143,3)</f>
        <v>0</v>
      </c>
      <c r="K143" s="140"/>
      <c r="L143" s="27"/>
      <c r="M143" s="148" t="s">
        <v>1</v>
      </c>
      <c r="N143" s="149" t="s">
        <v>34</v>
      </c>
      <c r="O143" s="150">
        <v>0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108</v>
      </c>
      <c r="AT143" s="145" t="s">
        <v>104</v>
      </c>
      <c r="AU143" s="145" t="s">
        <v>109</v>
      </c>
      <c r="AY143" s="14" t="s">
        <v>102</v>
      </c>
      <c r="BE143" s="146">
        <f>IF(N143="základná",J143,0)</f>
        <v>0</v>
      </c>
      <c r="BF143" s="146">
        <f>IF(N143="znížená",J143,0)</f>
        <v>0</v>
      </c>
      <c r="BG143" s="146">
        <f>IF(N143="zákl. prenesená",J143,0)</f>
        <v>0</v>
      </c>
      <c r="BH143" s="146">
        <f>IF(N143="zníž. prenesená",J143,0)</f>
        <v>0</v>
      </c>
      <c r="BI143" s="146">
        <f>IF(N143="nulová",J143,0)</f>
        <v>0</v>
      </c>
      <c r="BJ143" s="14" t="s">
        <v>109</v>
      </c>
      <c r="BK143" s="147">
        <f>ROUND(I143*H143,3)</f>
        <v>0</v>
      </c>
      <c r="BL143" s="14" t="s">
        <v>108</v>
      </c>
      <c r="BM143" s="145" t="s">
        <v>178</v>
      </c>
    </row>
    <row r="144" spans="1:65" s="2" customFormat="1" ht="6.95" customHeight="1">
      <c r="A144" s="26"/>
      <c r="B144" s="41"/>
      <c r="C144" s="42"/>
      <c r="D144" s="42"/>
      <c r="E144" s="42"/>
      <c r="F144" s="42"/>
      <c r="G144" s="42"/>
      <c r="H144" s="42"/>
      <c r="I144" s="42"/>
      <c r="J144" s="42"/>
      <c r="K144" s="42"/>
      <c r="L144" s="27"/>
      <c r="M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</sheetData>
  <autoFilter ref="C120:K143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Rekapitulácia stavby</vt:lpstr>
      <vt:lpstr>SO 01 - Výmena as...</vt:lpstr>
      <vt:lpstr>'Rekapitulácia stavby'!Print_Area</vt:lpstr>
      <vt:lpstr>'SO 01 - Výmena as...'!Print_Area</vt:lpstr>
      <vt:lpstr>'Rekapitulácia stavby'!Print_Titles</vt:lpstr>
      <vt:lpstr>'SO 01 - Výmena as...'!Print_Titles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Škerenčák, Vladimír</dc:creator>
  <cp:lastModifiedBy>Droppa, Martin</cp:lastModifiedBy>
  <dcterms:created xsi:type="dcterms:W3CDTF">2021-05-13T09:32:02Z</dcterms:created>
  <dcterms:modified xsi:type="dcterms:W3CDTF">2021-06-02T11:50:28Z</dcterms:modified>
</cp:coreProperties>
</file>